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20" yWindow="5940" windowWidth="26620" windowHeight="14280" activeTab="1"/>
  </bookViews>
  <sheets>
    <sheet name="День 1" sheetId="1" r:id="rId1"/>
    <sheet name="День 2" sheetId="2" r:id="rId2"/>
    <sheet name="Описание игр" sheetId="3" r:id="rId3"/>
  </sheets>
  <definedNames/>
  <calcPr fullCalcOnLoad="1"/>
</workbook>
</file>

<file path=xl/sharedStrings.xml><?xml version="1.0" encoding="utf-8"?>
<sst xmlns="http://schemas.openxmlformats.org/spreadsheetml/2006/main" count="422" uniqueCount="159">
  <si>
    <t>№ п/п</t>
  </si>
  <si>
    <t>Диктатор</t>
  </si>
  <si>
    <t>Партнер</t>
  </si>
  <si>
    <t>Общественное благо</t>
  </si>
  <si>
    <t>Вклад</t>
  </si>
  <si>
    <t>Выплата</t>
  </si>
  <si>
    <t>Дилемма заключенного</t>
  </si>
  <si>
    <t>Ход</t>
  </si>
  <si>
    <t>Аукцион</t>
  </si>
  <si>
    <t>Ставка</t>
  </si>
  <si>
    <t>Итог</t>
  </si>
  <si>
    <t>Ультиматум</t>
  </si>
  <si>
    <t>Ответ</t>
  </si>
  <si>
    <t>Всего</t>
  </si>
  <si>
    <t>Среднее</t>
  </si>
  <si>
    <t>№</t>
  </si>
  <si>
    <t>Ильюшкин Феофан  Анатольевич</t>
  </si>
  <si>
    <t>Кошелев Игорь Вадимович</t>
  </si>
  <si>
    <t>Азанова Мария Николаевна</t>
  </si>
  <si>
    <t>Волков Максим Александрович</t>
  </si>
  <si>
    <t>Файншмидт Роман Иосифович</t>
  </si>
  <si>
    <t>Мартынов Петр Кириллович</t>
  </si>
  <si>
    <t>Бабаева Алина Георгиевна</t>
  </si>
  <si>
    <t>Малиновкина Анна Викторовна</t>
  </si>
  <si>
    <t>Бутков Михаил Васильевич</t>
  </si>
  <si>
    <t>Шеина Марина Аркадиевна</t>
  </si>
  <si>
    <t>Вакатова Ирина Андреевна</t>
  </si>
  <si>
    <t>Митина Ирина Дмитриевна</t>
  </si>
  <si>
    <t xml:space="preserve">Харева Мария Алексеевна </t>
  </si>
  <si>
    <t>Пакина Анастасия Андреевна</t>
  </si>
  <si>
    <t xml:space="preserve">Полозова Юлия Владимировна </t>
  </si>
  <si>
    <t xml:space="preserve">Круглова Алена Михайловна </t>
  </si>
  <si>
    <t xml:space="preserve">Прус Полина Владимировна </t>
  </si>
  <si>
    <t xml:space="preserve">Савушкин Алексей Валерьевич </t>
  </si>
  <si>
    <t xml:space="preserve">Шпинковская Мария Александровна </t>
  </si>
  <si>
    <t xml:space="preserve">Бредихина Оксана Александровна </t>
  </si>
  <si>
    <t xml:space="preserve">Котова Надежда Андреевна </t>
  </si>
  <si>
    <t xml:space="preserve">Королева Валентина Владимировна </t>
  </si>
  <si>
    <t xml:space="preserve">Евдокимов Сергей Владимирович </t>
  </si>
  <si>
    <t xml:space="preserve">Стрельникова Екатерина Юрьевна </t>
  </si>
  <si>
    <t>Паничкин Григорий Юрьевич</t>
  </si>
  <si>
    <t xml:space="preserve">Попов Сергей Юрьевич </t>
  </si>
  <si>
    <t xml:space="preserve">Афанасенко Никита Андреевич </t>
  </si>
  <si>
    <t>Цупа Петр Петрович</t>
  </si>
  <si>
    <t xml:space="preserve">Харитонов Владислав Александрович </t>
  </si>
  <si>
    <t>Петров Владислав Алексеевич</t>
  </si>
  <si>
    <t>Козлов Алексей Викторович</t>
  </si>
  <si>
    <t>Тишков Алесандр Мамукович</t>
  </si>
  <si>
    <t>Свирина анна владимировна</t>
  </si>
  <si>
    <t>Рычнев Олег</t>
  </si>
  <si>
    <t>Молокостова Христина</t>
  </si>
  <si>
    <t>Атрещенкова Анастасия</t>
  </si>
  <si>
    <t>Трофимова Софья</t>
  </si>
  <si>
    <t>Живайкина Александра</t>
  </si>
  <si>
    <t>Можевитин Михаил</t>
  </si>
  <si>
    <t>Смирнов Борис</t>
  </si>
  <si>
    <t>Андросова Марина</t>
  </si>
  <si>
    <t>Птицина Ксения</t>
  </si>
  <si>
    <t>Реброва Юлия</t>
  </si>
  <si>
    <t>Глотов Сергей Александрович</t>
  </si>
  <si>
    <t>Кострико Глеб Игоревич</t>
  </si>
  <si>
    <t>Шаповалов Игорь</t>
  </si>
  <si>
    <t>Ткачук Дмитрий</t>
  </si>
  <si>
    <t>Витусик Людмила</t>
  </si>
  <si>
    <t>Блинникова Екатерина Алексеевна</t>
  </si>
  <si>
    <t>Иванов Александр</t>
  </si>
  <si>
    <t>Мамардашвили Роланди</t>
  </si>
  <si>
    <t>Осипов Иван</t>
  </si>
  <si>
    <t>Михайлов Павел</t>
  </si>
  <si>
    <t>Быков Максим</t>
  </si>
  <si>
    <t>Качурина И. А.</t>
  </si>
  <si>
    <t>Фамилия, имя</t>
  </si>
  <si>
    <t>Экономические игры на практике</t>
  </si>
  <si>
    <t>не пр</t>
  </si>
  <si>
    <t>б</t>
  </si>
  <si>
    <t>пр.</t>
  </si>
  <si>
    <t>ф</t>
  </si>
  <si>
    <t>м</t>
  </si>
  <si>
    <t>ж</t>
  </si>
  <si>
    <t>Серёжа (вне конкурса)</t>
  </si>
  <si>
    <t>Светлана Вячеславовна</t>
  </si>
  <si>
    <t>Катя (вне конкурса)</t>
  </si>
  <si>
    <t>Кошелева Ю. Е.</t>
  </si>
  <si>
    <t>Пономарёв Даниил</t>
  </si>
  <si>
    <t>Лиза (вне конкурса)</t>
  </si>
  <si>
    <t>Выплаты</t>
  </si>
  <si>
    <t>Роль</t>
  </si>
  <si>
    <t>Корень</t>
  </si>
  <si>
    <t>Offer</t>
  </si>
  <si>
    <t>Аукцион 2</t>
  </si>
  <si>
    <t>Аукцион 1</t>
  </si>
  <si>
    <t>Битва полов</t>
  </si>
  <si>
    <t>Старт</t>
  </si>
  <si>
    <t>Второй день</t>
  </si>
  <si>
    <t>Первый день</t>
  </si>
  <si>
    <t>Все</t>
  </si>
  <si>
    <t>Четные</t>
  </si>
  <si>
    <t>Нечетные</t>
  </si>
  <si>
    <t>Изначально участники разделены на две группы — «четные» и «нечетные».</t>
  </si>
  <si>
    <t>Каждому изначально выдается вознаграждение 100 HS€ за участие в игре.</t>
  </si>
  <si>
    <t>Каждый участник знает, что после игры информация о его действиях и</t>
  </si>
  <si>
    <t>партнерах по игре будет обнародована.</t>
  </si>
  <si>
    <t>суммой от 0 до 40 каждый из них  может «поделиться» с (неизвестным ему)</t>
  </si>
  <si>
    <t>участником «четной группы». В следующем раунде каждый участник из</t>
  </si>
  <si>
    <t>«четной» группы также получает 40 HS€ и, узнав, какой суммой поделились</t>
  </si>
  <si>
    <t>с ним, может также поделиться со своим партнером (тем же самым) суммой</t>
  </si>
  <si>
    <t>от 0 до 40.</t>
  </si>
  <si>
    <t>2. Ультиматум</t>
  </si>
  <si>
    <t>Участники из «нечетной» группы получают по 40 HS€, любой частью которых</t>
  </si>
  <si>
    <t>каждый из них может «поделиться» с партнером (уже другим, но тоже</t>
  </si>
  <si>
    <t>неизвестным) из «четной» группы. Участник из «четной группы», узнав,</t>
  </si>
  <si>
    <t>какой суммой с ним поделились (но не зная, кто), может сказать «да» или</t>
  </si>
  <si>
    <t>«нет». В случае отрицательного ответа оба получают 0, в случае</t>
  </si>
  <si>
    <t>положительного дележ 40 HS€ происходит так, как было предложено.</t>
  </si>
  <si>
    <t>День 1) или от 0 до 30 (в День 2) HS€. В первый день собранная сумма</t>
  </si>
  <si>
    <t>распределялась поровну между всеми участниками, во второй день каждый</t>
  </si>
  <si>
    <t>получал треть от суммы квадратных корней всех вкладов.</t>
  </si>
  <si>
    <t>группы он играет. Если «муж» и «жена» оба выбирали «футбол», то «муж»</t>
  </si>
  <si>
    <t>остальных случаях никто не получал ничего.</t>
  </si>
  <si>
    <t>«Вы вместе с сообщником нарушили спокойствие на спокойном часу, за что</t>
  </si>
  <si>
    <t>каждому из вас полагается штраф 10 HS€. Также Вы вместе с ним разбили</t>
  </si>
  <si>
    <t>окно, играя в футбол, но улик против вас нет, а есть только подозрения.</t>
  </si>
  <si>
    <t>Вас и сообщника развели по разным комнатам и предлагают признаться в</t>
  </si>
  <si>
    <t>том, что вы разбили окно. От того, как Вы и Ваш сообщник ответите на</t>
  </si>
  <si>
    <t>вопрос «Разбили ли вы окно?», будет зависеть итоговые величины штрафов,</t>
  </si>
  <si>
    <t>которые вы заплатите. Например, если Вы признаетесь, а Ваш сообщник —</t>
  </si>
  <si>
    <t>нет, то вы получите полное освобождение от всех штрафов (даже от штрафа</t>
  </si>
  <si>
    <t>10 HS€) — в награду за помощь в раскрытии преступления, — а ваш сообщник</t>
  </si>
  <si>
    <t>получит штраф 50 (как злостный преступник, отказавшийся раскаяться в</t>
  </si>
  <si>
    <t>содеянном)»</t>
  </si>
  <si>
    <t>Участники выбирали одну из стратегий («признаться» или «не</t>
  </si>
  <si>
    <t>признаваться») не зная, с кем они играют.</t>
  </si>
  <si>
    <t>был написать любую сумму в HS€. Тот, кто написал наибольшую сумму,</t>
  </si>
  <si>
    <t>получал 100 HS€, при этом каждый оплачивал свою ставку. В День 2 аукцион</t>
  </si>
  <si>
    <t>проводился в открытую, при этом каждый участник платил максимульную из</t>
  </si>
  <si>
    <t>своих ставок.</t>
  </si>
  <si>
    <t>Нулей</t>
  </si>
  <si>
    <t>Действие</t>
  </si>
  <si>
    <t>сообщника</t>
  </si>
  <si>
    <t>Ваше действие</t>
  </si>
  <si>
    <t>признаться</t>
  </si>
  <si>
    <t>не признаваться</t>
  </si>
  <si>
    <t>-20;-20</t>
  </si>
  <si>
    <t>0;-50</t>
  </si>
  <si>
    <t>-50;0</t>
  </si>
  <si>
    <t>-10;-10</t>
  </si>
  <si>
    <t>1. Диктатор</t>
  </si>
  <si>
    <t>Участники из «нечетной» группы получают по 40 HS€, любой</t>
  </si>
  <si>
    <t>Каждый участник может вложить сумму от 0 до 40 (в</t>
  </si>
  <si>
    <t xml:space="preserve">3. Общественное благо </t>
  </si>
  <si>
    <t xml:space="preserve">4. Битва полов </t>
  </si>
  <si>
    <t xml:space="preserve">5. Дилемма заключенного </t>
  </si>
  <si>
    <t>В День 1 каждый участник получал бумажку, в которой он должен</t>
  </si>
  <si>
    <t xml:space="preserve">6. Аукцион </t>
  </si>
  <si>
    <t>получал 40, а «жена» 20; если оба выбирали «балет», то наоборот, в</t>
  </si>
  <si>
    <t>Каждый участник получал роль «мужа» или «жены» в зависимости от своей группы</t>
  </si>
  <si>
    <t>и мог выбрать либо «футбол», либо «балет», не зная, с кем из участников другой</t>
  </si>
  <si>
    <t>Каждый участник получал листок с платежной матрицей и таким текстом:</t>
  </si>
  <si>
    <t>Ткачёва Анна</t>
  </si>
</sst>
</file>

<file path=xl/styles.xml><?xml version="1.0" encoding="utf-8"?>
<styleSheet xmlns="http://schemas.openxmlformats.org/spreadsheetml/2006/main">
  <numFmts count="26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 wrapText="1"/>
    </xf>
    <xf numFmtId="2" fontId="0" fillId="0" borderId="17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26" xfId="0" applyFont="1" applyBorder="1" applyAlignment="1">
      <alignment horizontal="center"/>
    </xf>
    <xf numFmtId="181" fontId="2" fillId="0" borderId="28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28" xfId="0" applyFont="1" applyBorder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0" fontId="2" fillId="0" borderId="35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81" fontId="2" fillId="0" borderId="19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40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4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" fontId="0" fillId="0" borderId="2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2" fillId="34" borderId="3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2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3" xfId="0" applyFont="1" applyBorder="1" applyAlignment="1">
      <alignment horizontal="right" vertical="center" wrapText="1"/>
    </xf>
    <xf numFmtId="0" fontId="3" fillId="0" borderId="51" xfId="0" applyFont="1" applyBorder="1" applyAlignment="1">
      <alignment horizontal="right" vertical="center" wrapText="1"/>
    </xf>
    <xf numFmtId="0" fontId="3" fillId="0" borderId="5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2">
      <selection activeCell="K38" sqref="K38"/>
    </sheetView>
  </sheetViews>
  <sheetFormatPr defaultColWidth="8.75390625" defaultRowHeight="12.75"/>
  <cols>
    <col min="1" max="1" width="28.375" style="0" bestFit="1" customWidth="1"/>
    <col min="2" max="2" width="5.375" style="10" bestFit="1" customWidth="1"/>
    <col min="3" max="3" width="5.125" style="10" bestFit="1" customWidth="1"/>
    <col min="4" max="4" width="7.00390625" style="10" bestFit="1" customWidth="1"/>
    <col min="5" max="5" width="6.00390625" style="10" bestFit="1" customWidth="1"/>
    <col min="6" max="7" width="7.00390625" style="10" bestFit="1" customWidth="1"/>
    <col min="8" max="8" width="5.25390625" style="10" bestFit="1" customWidth="1"/>
    <col min="9" max="9" width="5.875" style="10" customWidth="1"/>
    <col min="10" max="10" width="7.00390625" style="10" bestFit="1" customWidth="1"/>
    <col min="11" max="11" width="5.25390625" style="10" bestFit="1" customWidth="1"/>
    <col min="12" max="12" width="10.375" style="10" customWidth="1"/>
    <col min="13" max="13" width="8.125" style="10" customWidth="1"/>
    <col min="14" max="14" width="4.625" style="10" customWidth="1"/>
    <col min="15" max="16" width="7.00390625" style="10" bestFit="1" customWidth="1"/>
    <col min="17" max="17" width="6.875" style="10" customWidth="1"/>
    <col min="18" max="18" width="9.25390625" style="10" customWidth="1"/>
    <col min="19" max="19" width="7.625" style="10" bestFit="1" customWidth="1"/>
    <col min="20" max="20" width="0" style="0" hidden="1" customWidth="1"/>
  </cols>
  <sheetData>
    <row r="1" spans="1:27" ht="18">
      <c r="A1" s="96" t="s">
        <v>72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115"/>
      <c r="U1" s="115"/>
      <c r="V1" s="115"/>
      <c r="W1" s="115"/>
      <c r="X1" s="115"/>
      <c r="Y1" s="115"/>
      <c r="Z1" s="115"/>
      <c r="AA1" s="115"/>
    </row>
    <row r="2" spans="1:27" ht="18.75" thickBot="1">
      <c r="A2" s="96" t="s">
        <v>94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115"/>
      <c r="U2" s="115"/>
      <c r="V2" s="115"/>
      <c r="W2" s="115"/>
      <c r="X2" s="115"/>
      <c r="Y2" s="115"/>
      <c r="Z2" s="115"/>
      <c r="AA2" s="115"/>
    </row>
    <row r="3" spans="1:19" ht="12.75">
      <c r="A3" s="118" t="s">
        <v>71</v>
      </c>
      <c r="B3" s="118" t="s">
        <v>0</v>
      </c>
      <c r="C3" s="122" t="s">
        <v>92</v>
      </c>
      <c r="D3" s="120" t="s">
        <v>1</v>
      </c>
      <c r="E3" s="124"/>
      <c r="F3" s="121"/>
      <c r="G3" s="120" t="s">
        <v>11</v>
      </c>
      <c r="H3" s="124"/>
      <c r="I3" s="124"/>
      <c r="J3" s="121"/>
      <c r="K3" s="120" t="s">
        <v>3</v>
      </c>
      <c r="L3" s="121"/>
      <c r="M3" s="120" t="s">
        <v>6</v>
      </c>
      <c r="N3" s="124"/>
      <c r="O3" s="124"/>
      <c r="P3" s="121"/>
      <c r="Q3" s="120" t="s">
        <v>8</v>
      </c>
      <c r="R3" s="121"/>
      <c r="S3" s="118" t="s">
        <v>10</v>
      </c>
    </row>
    <row r="4" spans="1:19" ht="13.5" thickBot="1">
      <c r="A4" s="119"/>
      <c r="B4" s="119"/>
      <c r="C4" s="123"/>
      <c r="D4" s="89" t="s">
        <v>2</v>
      </c>
      <c r="E4" s="90" t="s">
        <v>88</v>
      </c>
      <c r="F4" s="88" t="s">
        <v>5</v>
      </c>
      <c r="G4" s="89" t="s">
        <v>2</v>
      </c>
      <c r="H4" s="90" t="s">
        <v>88</v>
      </c>
      <c r="I4" s="90" t="s">
        <v>12</v>
      </c>
      <c r="J4" s="88" t="s">
        <v>5</v>
      </c>
      <c r="K4" s="114" t="s">
        <v>4</v>
      </c>
      <c r="L4" s="88" t="s">
        <v>5</v>
      </c>
      <c r="M4" s="89" t="s">
        <v>2</v>
      </c>
      <c r="N4" s="90" t="s">
        <v>7</v>
      </c>
      <c r="O4" s="90" t="s">
        <v>2</v>
      </c>
      <c r="P4" s="88" t="s">
        <v>5</v>
      </c>
      <c r="Q4" s="89" t="s">
        <v>9</v>
      </c>
      <c r="R4" s="88" t="s">
        <v>5</v>
      </c>
      <c r="S4" s="119"/>
    </row>
    <row r="5" spans="1:20" ht="12.75">
      <c r="A5" s="29" t="s">
        <v>61</v>
      </c>
      <c r="B5" s="26">
        <v>1</v>
      </c>
      <c r="C5" s="21">
        <v>100</v>
      </c>
      <c r="D5" s="22">
        <v>22</v>
      </c>
      <c r="E5" s="9">
        <v>15</v>
      </c>
      <c r="F5" s="23">
        <f>40-E5+E26</f>
        <v>37.5</v>
      </c>
      <c r="G5" s="22">
        <v>20</v>
      </c>
      <c r="H5" s="9">
        <v>20</v>
      </c>
      <c r="I5" s="9"/>
      <c r="J5" s="23">
        <f>(40-H5)*1</f>
        <v>20</v>
      </c>
      <c r="K5" s="24">
        <v>0</v>
      </c>
      <c r="L5" s="23">
        <f aca="true" t="shared" si="0" ref="L5:L34">40-K5+$K$36</f>
        <v>52.4</v>
      </c>
      <c r="M5" s="22">
        <v>2</v>
      </c>
      <c r="N5" s="9" t="s">
        <v>73</v>
      </c>
      <c r="O5" s="9" t="s">
        <v>75</v>
      </c>
      <c r="P5" s="23">
        <v>-50</v>
      </c>
      <c r="Q5" s="106">
        <v>0</v>
      </c>
      <c r="R5" s="77">
        <f aca="true" t="shared" si="1" ref="R5:R32">-Q5</f>
        <v>0</v>
      </c>
      <c r="S5" s="25">
        <f aca="true" t="shared" si="2" ref="S5:S34">C5+F5+J5+L5+P5+R5</f>
        <v>159.9</v>
      </c>
      <c r="T5">
        <f>E5</f>
        <v>15</v>
      </c>
    </row>
    <row r="6" spans="1:20" ht="12.75">
      <c r="A6" s="2" t="s">
        <v>68</v>
      </c>
      <c r="B6" s="27">
        <v>2</v>
      </c>
      <c r="C6" s="12">
        <v>100</v>
      </c>
      <c r="D6" s="4">
        <v>21</v>
      </c>
      <c r="E6" s="1">
        <v>30</v>
      </c>
      <c r="F6" s="5">
        <f>40-E6+E25</f>
        <v>30</v>
      </c>
      <c r="G6" s="4"/>
      <c r="H6" s="1"/>
      <c r="I6" s="1">
        <v>1</v>
      </c>
      <c r="J6" s="5">
        <f>H19</f>
        <v>15</v>
      </c>
      <c r="K6" s="11">
        <v>3</v>
      </c>
      <c r="L6" s="5">
        <f t="shared" si="0"/>
        <v>49.4</v>
      </c>
      <c r="M6" s="4">
        <v>1</v>
      </c>
      <c r="N6" s="1" t="s">
        <v>75</v>
      </c>
      <c r="O6" s="1" t="s">
        <v>73</v>
      </c>
      <c r="P6" s="5">
        <v>0</v>
      </c>
      <c r="Q6" s="107">
        <v>0</v>
      </c>
      <c r="R6" s="70">
        <f t="shared" si="1"/>
        <v>0</v>
      </c>
      <c r="S6" s="14">
        <f t="shared" si="2"/>
        <v>194.4</v>
      </c>
      <c r="T6">
        <f>E6</f>
        <v>30</v>
      </c>
    </row>
    <row r="7" spans="1:20" ht="12.75">
      <c r="A7" s="2" t="s">
        <v>41</v>
      </c>
      <c r="B7" s="27">
        <v>3</v>
      </c>
      <c r="C7" s="12">
        <v>100</v>
      </c>
      <c r="D7" s="4">
        <v>20</v>
      </c>
      <c r="E7" s="1">
        <v>10</v>
      </c>
      <c r="F7" s="5">
        <f>40-E7+E24</f>
        <v>60</v>
      </c>
      <c r="G7" s="4">
        <v>22</v>
      </c>
      <c r="H7" s="1">
        <v>20</v>
      </c>
      <c r="I7" s="1"/>
      <c r="J7" s="5">
        <f>(40-H7)*1</f>
        <v>20</v>
      </c>
      <c r="K7" s="11">
        <v>1</v>
      </c>
      <c r="L7" s="5">
        <f t="shared" si="0"/>
        <v>51.4</v>
      </c>
      <c r="M7" s="4">
        <v>4</v>
      </c>
      <c r="N7" s="1" t="s">
        <v>75</v>
      </c>
      <c r="O7" s="1" t="s">
        <v>75</v>
      </c>
      <c r="P7" s="5">
        <v>-20</v>
      </c>
      <c r="Q7" s="107">
        <v>0</v>
      </c>
      <c r="R7" s="70">
        <f t="shared" si="1"/>
        <v>0</v>
      </c>
      <c r="S7" s="14">
        <f t="shared" si="2"/>
        <v>211.4</v>
      </c>
      <c r="T7">
        <f>T5+E7</f>
        <v>25</v>
      </c>
    </row>
    <row r="8" spans="1:20" ht="12.75">
      <c r="A8" s="2" t="s">
        <v>49</v>
      </c>
      <c r="B8" s="27">
        <v>4</v>
      </c>
      <c r="C8" s="12">
        <v>100</v>
      </c>
      <c r="D8" s="4">
        <v>5</v>
      </c>
      <c r="E8" s="1">
        <v>1</v>
      </c>
      <c r="F8" s="5">
        <f>40-E8+E9</f>
        <v>40</v>
      </c>
      <c r="G8" s="4"/>
      <c r="H8" s="1"/>
      <c r="I8" s="1">
        <v>1</v>
      </c>
      <c r="J8" s="5">
        <f>H31</f>
        <v>20</v>
      </c>
      <c r="K8" s="11">
        <v>10</v>
      </c>
      <c r="L8" s="5">
        <f t="shared" si="0"/>
        <v>42.4</v>
      </c>
      <c r="M8" s="4">
        <v>3</v>
      </c>
      <c r="N8" s="1" t="s">
        <v>75</v>
      </c>
      <c r="O8" s="1" t="s">
        <v>75</v>
      </c>
      <c r="P8" s="5">
        <v>-20</v>
      </c>
      <c r="Q8" s="13">
        <v>99.99</v>
      </c>
      <c r="R8" s="20">
        <f t="shared" si="1"/>
        <v>-99.99</v>
      </c>
      <c r="S8" s="14">
        <f t="shared" si="2"/>
        <v>82.41000000000001</v>
      </c>
      <c r="T8">
        <f aca="true" t="shared" si="3" ref="T8:T34">T6+E8</f>
        <v>31</v>
      </c>
    </row>
    <row r="9" spans="1:20" ht="12.75">
      <c r="A9" s="2" t="s">
        <v>24</v>
      </c>
      <c r="B9" s="27">
        <v>5</v>
      </c>
      <c r="C9" s="12">
        <v>100</v>
      </c>
      <c r="D9" s="4">
        <v>4</v>
      </c>
      <c r="E9" s="1">
        <v>1</v>
      </c>
      <c r="F9" s="5">
        <f>40-E9+E8</f>
        <v>40</v>
      </c>
      <c r="G9" s="4">
        <v>26</v>
      </c>
      <c r="H9" s="1">
        <v>12</v>
      </c>
      <c r="I9" s="1"/>
      <c r="J9" s="5">
        <f>(40-H9)*1</f>
        <v>28</v>
      </c>
      <c r="K9" s="11">
        <v>0</v>
      </c>
      <c r="L9" s="5">
        <f t="shared" si="0"/>
        <v>52.4</v>
      </c>
      <c r="M9" s="4">
        <v>6</v>
      </c>
      <c r="N9" s="1" t="s">
        <v>73</v>
      </c>
      <c r="O9" s="1" t="s">
        <v>75</v>
      </c>
      <c r="P9" s="5">
        <v>-50</v>
      </c>
      <c r="Q9" s="107">
        <v>0</v>
      </c>
      <c r="R9" s="70">
        <f t="shared" si="1"/>
        <v>0</v>
      </c>
      <c r="S9" s="14">
        <f t="shared" si="2"/>
        <v>170.4</v>
      </c>
      <c r="T9">
        <f t="shared" si="3"/>
        <v>26</v>
      </c>
    </row>
    <row r="10" spans="1:20" ht="12.75">
      <c r="A10" s="2" t="s">
        <v>44</v>
      </c>
      <c r="B10" s="27">
        <v>6</v>
      </c>
      <c r="C10" s="12">
        <v>100</v>
      </c>
      <c r="D10" s="4">
        <v>9</v>
      </c>
      <c r="E10" s="1">
        <v>1</v>
      </c>
      <c r="F10" s="5">
        <f>40-E10+E13</f>
        <v>49</v>
      </c>
      <c r="G10" s="4"/>
      <c r="H10" s="1"/>
      <c r="I10" s="1">
        <v>1</v>
      </c>
      <c r="J10" s="5">
        <f>H11</f>
        <v>15</v>
      </c>
      <c r="K10" s="11">
        <v>0</v>
      </c>
      <c r="L10" s="5">
        <f t="shared" si="0"/>
        <v>52.4</v>
      </c>
      <c r="M10" s="4">
        <v>5</v>
      </c>
      <c r="N10" s="1" t="s">
        <v>75</v>
      </c>
      <c r="O10" s="1" t="s">
        <v>73</v>
      </c>
      <c r="P10" s="5">
        <v>0</v>
      </c>
      <c r="Q10" s="107">
        <v>0</v>
      </c>
      <c r="R10" s="70">
        <f t="shared" si="1"/>
        <v>0</v>
      </c>
      <c r="S10" s="14">
        <f t="shared" si="2"/>
        <v>216.4</v>
      </c>
      <c r="T10">
        <f t="shared" si="3"/>
        <v>32</v>
      </c>
    </row>
    <row r="11" spans="1:20" ht="12.75">
      <c r="A11" s="2" t="s">
        <v>17</v>
      </c>
      <c r="B11" s="27">
        <v>7</v>
      </c>
      <c r="C11" s="12">
        <v>100</v>
      </c>
      <c r="D11" s="4">
        <v>8</v>
      </c>
      <c r="E11" s="1">
        <v>25</v>
      </c>
      <c r="F11" s="5">
        <f>40-E11+E12</f>
        <v>34</v>
      </c>
      <c r="G11" s="4">
        <v>6</v>
      </c>
      <c r="H11" s="1">
        <v>15</v>
      </c>
      <c r="I11" s="1"/>
      <c r="J11" s="5">
        <f>(40-H11)*1</f>
        <v>25</v>
      </c>
      <c r="K11" s="11">
        <v>40</v>
      </c>
      <c r="L11" s="5">
        <f t="shared" si="0"/>
        <v>12.4</v>
      </c>
      <c r="M11" s="4">
        <v>8</v>
      </c>
      <c r="N11" s="1" t="s">
        <v>75</v>
      </c>
      <c r="O11" s="1" t="s">
        <v>73</v>
      </c>
      <c r="P11" s="5">
        <v>0</v>
      </c>
      <c r="Q11" s="107">
        <v>0</v>
      </c>
      <c r="R11" s="70">
        <f t="shared" si="1"/>
        <v>0</v>
      </c>
      <c r="S11" s="14">
        <f t="shared" si="2"/>
        <v>171.4</v>
      </c>
      <c r="T11">
        <f t="shared" si="3"/>
        <v>51</v>
      </c>
    </row>
    <row r="12" spans="1:20" ht="12.75">
      <c r="A12" s="2" t="s">
        <v>46</v>
      </c>
      <c r="B12" s="27">
        <v>8</v>
      </c>
      <c r="C12" s="12">
        <v>100</v>
      </c>
      <c r="D12" s="4">
        <v>7</v>
      </c>
      <c r="E12" s="1">
        <v>19</v>
      </c>
      <c r="F12" s="5">
        <f>40-E12+E11</f>
        <v>46</v>
      </c>
      <c r="G12" s="4"/>
      <c r="H12" s="1"/>
      <c r="I12" s="1">
        <v>1</v>
      </c>
      <c r="J12" s="5">
        <f>H13</f>
        <v>20</v>
      </c>
      <c r="K12" s="11">
        <v>19</v>
      </c>
      <c r="L12" s="5">
        <f t="shared" si="0"/>
        <v>33.4</v>
      </c>
      <c r="M12" s="4">
        <v>7</v>
      </c>
      <c r="N12" s="1" t="s">
        <v>73</v>
      </c>
      <c r="O12" s="1" t="s">
        <v>75</v>
      </c>
      <c r="P12" s="5">
        <v>-50</v>
      </c>
      <c r="Q12" s="107">
        <v>19</v>
      </c>
      <c r="R12" s="70">
        <f t="shared" si="1"/>
        <v>-19</v>
      </c>
      <c r="S12" s="14">
        <f t="shared" si="2"/>
        <v>130.4</v>
      </c>
      <c r="T12">
        <f t="shared" si="3"/>
        <v>51</v>
      </c>
    </row>
    <row r="13" spans="1:20" ht="12.75">
      <c r="A13" s="2" t="s">
        <v>32</v>
      </c>
      <c r="B13" s="27">
        <v>9</v>
      </c>
      <c r="C13" s="12">
        <v>100</v>
      </c>
      <c r="D13" s="4">
        <v>6</v>
      </c>
      <c r="E13" s="1">
        <v>10</v>
      </c>
      <c r="F13" s="5">
        <f>40-E13+E10</f>
        <v>31</v>
      </c>
      <c r="G13" s="4">
        <v>8</v>
      </c>
      <c r="H13" s="1">
        <v>20</v>
      </c>
      <c r="I13" s="1"/>
      <c r="J13" s="5">
        <f>(40-H13)*1</f>
        <v>20</v>
      </c>
      <c r="K13" s="11">
        <v>10</v>
      </c>
      <c r="L13" s="5">
        <f t="shared" si="0"/>
        <v>42.4</v>
      </c>
      <c r="M13" s="4">
        <v>10</v>
      </c>
      <c r="N13" s="1" t="s">
        <v>75</v>
      </c>
      <c r="O13" s="1" t="s">
        <v>75</v>
      </c>
      <c r="P13" s="5">
        <v>-20</v>
      </c>
      <c r="Q13" s="107">
        <v>1</v>
      </c>
      <c r="R13" s="70">
        <f t="shared" si="1"/>
        <v>-1</v>
      </c>
      <c r="S13" s="14">
        <f t="shared" si="2"/>
        <v>172.4</v>
      </c>
      <c r="T13">
        <f t="shared" si="3"/>
        <v>61</v>
      </c>
    </row>
    <row r="14" spans="1:20" ht="12.75">
      <c r="A14" s="2" t="s">
        <v>21</v>
      </c>
      <c r="B14" s="27">
        <v>10</v>
      </c>
      <c r="C14" s="12">
        <v>100</v>
      </c>
      <c r="D14" s="4">
        <v>27</v>
      </c>
      <c r="E14" s="1">
        <v>20</v>
      </c>
      <c r="F14" s="5">
        <f>40-E14+E31</f>
        <v>40</v>
      </c>
      <c r="G14" s="4"/>
      <c r="H14" s="1"/>
      <c r="I14" s="1">
        <v>1</v>
      </c>
      <c r="J14" s="5">
        <f>H17</f>
        <v>15</v>
      </c>
      <c r="K14" s="11">
        <v>0</v>
      </c>
      <c r="L14" s="5">
        <f t="shared" si="0"/>
        <v>52.4</v>
      </c>
      <c r="M14" s="4">
        <v>9</v>
      </c>
      <c r="N14" s="1" t="s">
        <v>75</v>
      </c>
      <c r="O14" s="1" t="s">
        <v>75</v>
      </c>
      <c r="P14" s="5">
        <v>-20</v>
      </c>
      <c r="Q14" s="107">
        <v>0</v>
      </c>
      <c r="R14" s="70">
        <f t="shared" si="1"/>
        <v>0</v>
      </c>
      <c r="S14" s="14">
        <f t="shared" si="2"/>
        <v>187.4</v>
      </c>
      <c r="T14">
        <f t="shared" si="3"/>
        <v>71</v>
      </c>
    </row>
    <row r="15" spans="1:20" ht="12.75">
      <c r="A15" s="2" t="s">
        <v>36</v>
      </c>
      <c r="B15" s="27">
        <v>11</v>
      </c>
      <c r="C15" s="12">
        <v>100</v>
      </c>
      <c r="D15" s="4">
        <v>30</v>
      </c>
      <c r="E15" s="1">
        <v>20</v>
      </c>
      <c r="F15" s="5">
        <f>40-E15+E34</f>
        <v>40</v>
      </c>
      <c r="G15" s="4">
        <v>14</v>
      </c>
      <c r="H15" s="1">
        <v>20</v>
      </c>
      <c r="I15" s="1"/>
      <c r="J15" s="5">
        <f>(40-H15)*1</f>
        <v>20</v>
      </c>
      <c r="K15" s="11">
        <v>20</v>
      </c>
      <c r="L15" s="5">
        <f t="shared" si="0"/>
        <v>32.4</v>
      </c>
      <c r="M15" s="4">
        <v>12</v>
      </c>
      <c r="N15" s="1" t="s">
        <v>73</v>
      </c>
      <c r="O15" s="1" t="s">
        <v>75</v>
      </c>
      <c r="P15" s="5">
        <v>-50</v>
      </c>
      <c r="Q15" s="107">
        <v>0</v>
      </c>
      <c r="R15" s="70">
        <f t="shared" si="1"/>
        <v>0</v>
      </c>
      <c r="S15" s="14">
        <f t="shared" si="2"/>
        <v>142.4</v>
      </c>
      <c r="T15">
        <f t="shared" si="3"/>
        <v>81</v>
      </c>
    </row>
    <row r="16" spans="1:20" ht="12.75">
      <c r="A16" s="2" t="s">
        <v>39</v>
      </c>
      <c r="B16" s="27">
        <v>12</v>
      </c>
      <c r="C16" s="12">
        <v>100</v>
      </c>
      <c r="D16" s="4">
        <v>15</v>
      </c>
      <c r="E16" s="1">
        <v>3</v>
      </c>
      <c r="F16" s="5">
        <f>40-E16+E19</f>
        <v>39</v>
      </c>
      <c r="G16" s="4"/>
      <c r="H16" s="1"/>
      <c r="I16" s="1">
        <v>1</v>
      </c>
      <c r="J16" s="5">
        <f>H33</f>
        <v>16</v>
      </c>
      <c r="K16" s="11">
        <v>20</v>
      </c>
      <c r="L16" s="5">
        <f t="shared" si="0"/>
        <v>32.4</v>
      </c>
      <c r="M16" s="4">
        <v>11</v>
      </c>
      <c r="N16" s="1" t="s">
        <v>75</v>
      </c>
      <c r="O16" s="1" t="s">
        <v>73</v>
      </c>
      <c r="P16" s="5">
        <v>0</v>
      </c>
      <c r="Q16" s="107">
        <v>0</v>
      </c>
      <c r="R16" s="70">
        <f t="shared" si="1"/>
        <v>0</v>
      </c>
      <c r="S16" s="14">
        <f t="shared" si="2"/>
        <v>187.4</v>
      </c>
      <c r="T16">
        <f t="shared" si="3"/>
        <v>74</v>
      </c>
    </row>
    <row r="17" spans="1:20" ht="12.75">
      <c r="A17" s="2" t="s">
        <v>69</v>
      </c>
      <c r="B17" s="27">
        <v>13</v>
      </c>
      <c r="C17" s="12">
        <v>100</v>
      </c>
      <c r="D17" s="4">
        <v>14</v>
      </c>
      <c r="E17" s="1">
        <v>21</v>
      </c>
      <c r="F17" s="5">
        <f>40-E17+E18</f>
        <v>40</v>
      </c>
      <c r="G17" s="4">
        <v>10</v>
      </c>
      <c r="H17" s="1">
        <v>15</v>
      </c>
      <c r="I17" s="1"/>
      <c r="J17" s="5">
        <f>(40-H17)*1</f>
        <v>25</v>
      </c>
      <c r="K17" s="11">
        <v>0</v>
      </c>
      <c r="L17" s="5">
        <f t="shared" si="0"/>
        <v>52.4</v>
      </c>
      <c r="M17" s="4">
        <v>14</v>
      </c>
      <c r="N17" s="1" t="s">
        <v>73</v>
      </c>
      <c r="O17" s="1" t="s">
        <v>75</v>
      </c>
      <c r="P17" s="5">
        <v>-50</v>
      </c>
      <c r="Q17" s="107">
        <v>11</v>
      </c>
      <c r="R17" s="70">
        <f t="shared" si="1"/>
        <v>-11</v>
      </c>
      <c r="S17" s="14">
        <f t="shared" si="2"/>
        <v>156.4</v>
      </c>
      <c r="T17">
        <f t="shared" si="3"/>
        <v>102</v>
      </c>
    </row>
    <row r="18" spans="1:20" ht="12.75">
      <c r="A18" s="2" t="s">
        <v>23</v>
      </c>
      <c r="B18" s="27">
        <v>14</v>
      </c>
      <c r="C18" s="12">
        <v>100</v>
      </c>
      <c r="D18" s="4">
        <v>13</v>
      </c>
      <c r="E18" s="1">
        <v>21</v>
      </c>
      <c r="F18" s="5">
        <f>40-E18+E17</f>
        <v>40</v>
      </c>
      <c r="G18" s="4"/>
      <c r="H18" s="1"/>
      <c r="I18" s="1">
        <v>1</v>
      </c>
      <c r="J18" s="5">
        <f>H15</f>
        <v>20</v>
      </c>
      <c r="K18" s="11">
        <v>20</v>
      </c>
      <c r="L18" s="5">
        <f t="shared" si="0"/>
        <v>32.4</v>
      </c>
      <c r="M18" s="4">
        <v>13</v>
      </c>
      <c r="N18" s="1" t="s">
        <v>75</v>
      </c>
      <c r="O18" s="1" t="s">
        <v>73</v>
      </c>
      <c r="P18" s="5">
        <v>0</v>
      </c>
      <c r="Q18" s="107">
        <v>1</v>
      </c>
      <c r="R18" s="70">
        <f t="shared" si="1"/>
        <v>-1</v>
      </c>
      <c r="S18" s="14">
        <f t="shared" si="2"/>
        <v>191.4</v>
      </c>
      <c r="T18">
        <f t="shared" si="3"/>
        <v>95</v>
      </c>
    </row>
    <row r="19" spans="1:20" ht="12.75">
      <c r="A19" s="2" t="s">
        <v>22</v>
      </c>
      <c r="B19" s="27">
        <v>15</v>
      </c>
      <c r="C19" s="12">
        <v>100</v>
      </c>
      <c r="D19" s="4">
        <v>12</v>
      </c>
      <c r="E19" s="1">
        <v>2</v>
      </c>
      <c r="F19" s="5">
        <f>40-E19+E16</f>
        <v>41</v>
      </c>
      <c r="G19" s="4">
        <v>2</v>
      </c>
      <c r="H19" s="1">
        <v>15</v>
      </c>
      <c r="I19" s="1"/>
      <c r="J19" s="5">
        <f>(40-H19)*1</f>
        <v>25</v>
      </c>
      <c r="K19" s="11">
        <v>0</v>
      </c>
      <c r="L19" s="5">
        <f t="shared" si="0"/>
        <v>52.4</v>
      </c>
      <c r="M19" s="4">
        <v>16</v>
      </c>
      <c r="N19" s="1" t="s">
        <v>73</v>
      </c>
      <c r="O19" s="1" t="s">
        <v>75</v>
      </c>
      <c r="P19" s="5">
        <v>-50</v>
      </c>
      <c r="Q19" s="107">
        <v>0</v>
      </c>
      <c r="R19" s="70">
        <f t="shared" si="1"/>
        <v>0</v>
      </c>
      <c r="S19" s="14">
        <f t="shared" si="2"/>
        <v>168.4</v>
      </c>
      <c r="T19">
        <f t="shared" si="3"/>
        <v>104</v>
      </c>
    </row>
    <row r="20" spans="1:20" ht="12.75">
      <c r="A20" s="2" t="s">
        <v>27</v>
      </c>
      <c r="B20" s="27">
        <v>16</v>
      </c>
      <c r="C20" s="12">
        <v>100</v>
      </c>
      <c r="D20" s="4">
        <v>29</v>
      </c>
      <c r="E20" s="1">
        <v>30</v>
      </c>
      <c r="F20" s="5">
        <f>40-E20+E33</f>
        <v>37</v>
      </c>
      <c r="G20" s="4"/>
      <c r="H20" s="1"/>
      <c r="I20" s="1">
        <v>1</v>
      </c>
      <c r="J20" s="5">
        <f>H29</f>
        <v>20</v>
      </c>
      <c r="K20" s="11">
        <v>10</v>
      </c>
      <c r="L20" s="5">
        <f t="shared" si="0"/>
        <v>42.4</v>
      </c>
      <c r="M20" s="4">
        <v>15</v>
      </c>
      <c r="N20" s="1" t="s">
        <v>75</v>
      </c>
      <c r="O20" s="1" t="s">
        <v>73</v>
      </c>
      <c r="P20" s="5">
        <v>0</v>
      </c>
      <c r="Q20" s="107">
        <v>15</v>
      </c>
      <c r="R20" s="70">
        <f t="shared" si="1"/>
        <v>-15</v>
      </c>
      <c r="S20" s="14">
        <f t="shared" si="2"/>
        <v>184.4</v>
      </c>
      <c r="T20">
        <f t="shared" si="3"/>
        <v>125</v>
      </c>
    </row>
    <row r="21" spans="1:20" ht="12.75">
      <c r="A21" s="2" t="s">
        <v>38</v>
      </c>
      <c r="B21" s="27">
        <v>17</v>
      </c>
      <c r="C21" s="12">
        <v>100</v>
      </c>
      <c r="D21" s="4">
        <v>26</v>
      </c>
      <c r="E21" s="1">
        <v>10</v>
      </c>
      <c r="F21" s="5">
        <f>40-E21+E30</f>
        <v>40</v>
      </c>
      <c r="G21" s="4">
        <v>24</v>
      </c>
      <c r="H21" s="1">
        <v>10</v>
      </c>
      <c r="I21" s="1"/>
      <c r="J21" s="5">
        <f>(40-H21)*0</f>
        <v>0</v>
      </c>
      <c r="K21" s="11">
        <v>0</v>
      </c>
      <c r="L21" s="5">
        <f t="shared" si="0"/>
        <v>52.4</v>
      </c>
      <c r="M21" s="4">
        <v>18</v>
      </c>
      <c r="N21" s="1" t="s">
        <v>75</v>
      </c>
      <c r="O21" s="1" t="s">
        <v>75</v>
      </c>
      <c r="P21" s="5">
        <v>-20</v>
      </c>
      <c r="Q21" s="107">
        <v>0</v>
      </c>
      <c r="R21" s="70">
        <f t="shared" si="1"/>
        <v>0</v>
      </c>
      <c r="S21" s="14">
        <f t="shared" si="2"/>
        <v>172.4</v>
      </c>
      <c r="T21">
        <f t="shared" si="3"/>
        <v>114</v>
      </c>
    </row>
    <row r="22" spans="1:20" ht="12.75">
      <c r="A22" s="2" t="s">
        <v>42</v>
      </c>
      <c r="B22" s="27">
        <v>18</v>
      </c>
      <c r="C22" s="12">
        <v>100</v>
      </c>
      <c r="D22" s="4">
        <v>25</v>
      </c>
      <c r="E22" s="1">
        <v>40</v>
      </c>
      <c r="F22" s="5">
        <f>40-E22+E29</f>
        <v>10</v>
      </c>
      <c r="G22" s="4"/>
      <c r="H22" s="1"/>
      <c r="I22" s="1">
        <v>1</v>
      </c>
      <c r="J22" s="5">
        <f>H23</f>
        <v>20</v>
      </c>
      <c r="K22" s="11">
        <v>1</v>
      </c>
      <c r="L22" s="5">
        <f t="shared" si="0"/>
        <v>51.4</v>
      </c>
      <c r="M22" s="4">
        <v>17</v>
      </c>
      <c r="N22" s="1" t="s">
        <v>75</v>
      </c>
      <c r="O22" s="1" t="s">
        <v>75</v>
      </c>
      <c r="P22" s="5">
        <v>-20</v>
      </c>
      <c r="Q22" s="107">
        <v>0</v>
      </c>
      <c r="R22" s="70">
        <f t="shared" si="1"/>
        <v>0</v>
      </c>
      <c r="S22" s="14">
        <f t="shared" si="2"/>
        <v>161.4</v>
      </c>
      <c r="T22">
        <f t="shared" si="3"/>
        <v>165</v>
      </c>
    </row>
    <row r="23" spans="1:20" ht="12.75">
      <c r="A23" s="2" t="s">
        <v>70</v>
      </c>
      <c r="B23" s="27">
        <v>19</v>
      </c>
      <c r="C23" s="12">
        <v>100</v>
      </c>
      <c r="D23" s="4">
        <v>24</v>
      </c>
      <c r="E23" s="1">
        <v>15</v>
      </c>
      <c r="F23" s="5">
        <f>40-E23+E28</f>
        <v>62</v>
      </c>
      <c r="G23" s="4">
        <v>18</v>
      </c>
      <c r="H23" s="1">
        <v>20</v>
      </c>
      <c r="I23" s="1"/>
      <c r="J23" s="5">
        <f>(40-H23)*1</f>
        <v>20</v>
      </c>
      <c r="K23" s="11">
        <v>30</v>
      </c>
      <c r="L23" s="5">
        <f t="shared" si="0"/>
        <v>22.4</v>
      </c>
      <c r="M23" s="4">
        <v>20</v>
      </c>
      <c r="N23" s="1" t="s">
        <v>73</v>
      </c>
      <c r="O23" s="1" t="s">
        <v>75</v>
      </c>
      <c r="P23" s="5">
        <v>-50</v>
      </c>
      <c r="Q23" s="107">
        <v>35</v>
      </c>
      <c r="R23" s="70">
        <f t="shared" si="1"/>
        <v>-35</v>
      </c>
      <c r="S23" s="14">
        <f t="shared" si="2"/>
        <v>119.4</v>
      </c>
      <c r="T23">
        <f t="shared" si="3"/>
        <v>129</v>
      </c>
    </row>
    <row r="24" spans="1:20" ht="12.75">
      <c r="A24" s="2" t="s">
        <v>48</v>
      </c>
      <c r="B24" s="27">
        <v>20</v>
      </c>
      <c r="C24" s="12">
        <v>100</v>
      </c>
      <c r="D24" s="4">
        <v>3</v>
      </c>
      <c r="E24" s="1">
        <v>30</v>
      </c>
      <c r="F24" s="5">
        <f>40-E24+E7</f>
        <v>20</v>
      </c>
      <c r="G24" s="4"/>
      <c r="H24" s="1"/>
      <c r="I24" s="1">
        <v>1</v>
      </c>
      <c r="J24" s="5">
        <f>H5</f>
        <v>20</v>
      </c>
      <c r="K24" s="11">
        <v>30</v>
      </c>
      <c r="L24" s="5">
        <f t="shared" si="0"/>
        <v>22.4</v>
      </c>
      <c r="M24" s="4">
        <v>19</v>
      </c>
      <c r="N24" s="1" t="s">
        <v>75</v>
      </c>
      <c r="O24" s="1" t="s">
        <v>73</v>
      </c>
      <c r="P24" s="5">
        <v>0</v>
      </c>
      <c r="Q24" s="107">
        <v>50</v>
      </c>
      <c r="R24" s="70">
        <f t="shared" si="1"/>
        <v>-50</v>
      </c>
      <c r="S24" s="14">
        <f t="shared" si="2"/>
        <v>112.4</v>
      </c>
      <c r="T24">
        <f t="shared" si="3"/>
        <v>195</v>
      </c>
    </row>
    <row r="25" spans="1:20" ht="12.75">
      <c r="A25" s="2" t="s">
        <v>33</v>
      </c>
      <c r="B25" s="27">
        <v>21</v>
      </c>
      <c r="C25" s="12">
        <v>100</v>
      </c>
      <c r="D25" s="4">
        <v>2</v>
      </c>
      <c r="E25" s="1">
        <v>20</v>
      </c>
      <c r="F25" s="5">
        <f>40-E25+E6</f>
        <v>50</v>
      </c>
      <c r="G25" s="4">
        <v>28</v>
      </c>
      <c r="H25" s="1">
        <v>25</v>
      </c>
      <c r="I25" s="1"/>
      <c r="J25" s="5">
        <f>(40-H25)*1</f>
        <v>15</v>
      </c>
      <c r="K25" s="11">
        <v>1</v>
      </c>
      <c r="L25" s="5">
        <f t="shared" si="0"/>
        <v>51.4</v>
      </c>
      <c r="M25" s="4">
        <v>22</v>
      </c>
      <c r="N25" s="1" t="s">
        <v>73</v>
      </c>
      <c r="O25" s="1" t="s">
        <v>73</v>
      </c>
      <c r="P25" s="5">
        <v>-10</v>
      </c>
      <c r="Q25" s="107">
        <v>0</v>
      </c>
      <c r="R25" s="70">
        <f t="shared" si="1"/>
        <v>0</v>
      </c>
      <c r="S25" s="14">
        <f t="shared" si="2"/>
        <v>206.4</v>
      </c>
      <c r="T25">
        <f t="shared" si="3"/>
        <v>149</v>
      </c>
    </row>
    <row r="26" spans="1:20" ht="12.75">
      <c r="A26" s="2" t="s">
        <v>16</v>
      </c>
      <c r="B26" s="27">
        <v>22</v>
      </c>
      <c r="C26" s="12">
        <v>100</v>
      </c>
      <c r="D26" s="4">
        <v>1</v>
      </c>
      <c r="E26" s="1">
        <v>12.5</v>
      </c>
      <c r="F26" s="5">
        <f>40-E26+E5</f>
        <v>42.5</v>
      </c>
      <c r="G26" s="4"/>
      <c r="H26" s="1"/>
      <c r="I26" s="1">
        <v>1</v>
      </c>
      <c r="J26" s="5">
        <f>H7</f>
        <v>20</v>
      </c>
      <c r="K26" s="11">
        <v>0</v>
      </c>
      <c r="L26" s="5">
        <f t="shared" si="0"/>
        <v>52.4</v>
      </c>
      <c r="M26" s="4">
        <v>21</v>
      </c>
      <c r="N26" s="1" t="s">
        <v>73</v>
      </c>
      <c r="O26" s="1" t="s">
        <v>73</v>
      </c>
      <c r="P26" s="5">
        <v>-10</v>
      </c>
      <c r="Q26" s="13">
        <f>100/3</f>
        <v>33.333333333333336</v>
      </c>
      <c r="R26" s="20">
        <f t="shared" si="1"/>
        <v>-33.333333333333336</v>
      </c>
      <c r="S26" s="14">
        <f t="shared" si="2"/>
        <v>171.56666666666666</v>
      </c>
      <c r="T26">
        <f t="shared" si="3"/>
        <v>207.5</v>
      </c>
    </row>
    <row r="27" spans="1:20" ht="12.75">
      <c r="A27" s="2" t="s">
        <v>29</v>
      </c>
      <c r="B27" s="27">
        <v>23</v>
      </c>
      <c r="C27" s="12">
        <v>100</v>
      </c>
      <c r="D27" s="4">
        <v>28</v>
      </c>
      <c r="E27" s="1">
        <v>19</v>
      </c>
      <c r="F27" s="5">
        <f>40-E27+E32</f>
        <v>41</v>
      </c>
      <c r="G27" s="4">
        <v>30</v>
      </c>
      <c r="H27" s="1">
        <v>15</v>
      </c>
      <c r="I27" s="1"/>
      <c r="J27" s="5">
        <f>(40-H27)*1</f>
        <v>25</v>
      </c>
      <c r="K27" s="11">
        <v>35</v>
      </c>
      <c r="L27" s="5">
        <f t="shared" si="0"/>
        <v>17.4</v>
      </c>
      <c r="M27" s="4">
        <v>24</v>
      </c>
      <c r="N27" s="1" t="s">
        <v>73</v>
      </c>
      <c r="O27" s="1" t="s">
        <v>73</v>
      </c>
      <c r="P27" s="5">
        <v>-10</v>
      </c>
      <c r="Q27" s="107">
        <v>0</v>
      </c>
      <c r="R27" s="70">
        <f t="shared" si="1"/>
        <v>0</v>
      </c>
      <c r="S27" s="14">
        <f t="shared" si="2"/>
        <v>173.4</v>
      </c>
      <c r="T27">
        <f t="shared" si="3"/>
        <v>168</v>
      </c>
    </row>
    <row r="28" spans="1:20" ht="12.75">
      <c r="A28" s="2" t="s">
        <v>60</v>
      </c>
      <c r="B28" s="27">
        <v>24</v>
      </c>
      <c r="C28" s="12">
        <v>100</v>
      </c>
      <c r="D28" s="4">
        <v>19</v>
      </c>
      <c r="E28" s="1">
        <v>37</v>
      </c>
      <c r="F28" s="5">
        <f>40-E28+E23</f>
        <v>18</v>
      </c>
      <c r="G28" s="4"/>
      <c r="H28" s="1"/>
      <c r="I28" s="1">
        <v>0</v>
      </c>
      <c r="J28" s="5">
        <f>H21*0</f>
        <v>0</v>
      </c>
      <c r="K28" s="11">
        <v>1</v>
      </c>
      <c r="L28" s="5">
        <f t="shared" si="0"/>
        <v>51.4</v>
      </c>
      <c r="M28" s="4">
        <v>23</v>
      </c>
      <c r="N28" s="1" t="s">
        <v>73</v>
      </c>
      <c r="O28" s="1" t="s">
        <v>73</v>
      </c>
      <c r="P28" s="5">
        <v>-10</v>
      </c>
      <c r="Q28" s="107">
        <v>0</v>
      </c>
      <c r="R28" s="70">
        <f t="shared" si="1"/>
        <v>0</v>
      </c>
      <c r="S28" s="14">
        <f t="shared" si="2"/>
        <v>159.4</v>
      </c>
      <c r="T28">
        <f t="shared" si="3"/>
        <v>244.5</v>
      </c>
    </row>
    <row r="29" spans="1:20" ht="12.75">
      <c r="A29" s="2" t="s">
        <v>67</v>
      </c>
      <c r="B29" s="27">
        <v>25</v>
      </c>
      <c r="C29" s="12">
        <v>100</v>
      </c>
      <c r="D29" s="4">
        <v>18</v>
      </c>
      <c r="E29" s="1">
        <v>10</v>
      </c>
      <c r="F29" s="5">
        <f>40-E29+E22</f>
        <v>70</v>
      </c>
      <c r="G29" s="4">
        <v>16</v>
      </c>
      <c r="H29" s="1">
        <v>20</v>
      </c>
      <c r="I29" s="1"/>
      <c r="J29" s="5">
        <f>(40-H29)*1</f>
        <v>20</v>
      </c>
      <c r="K29" s="11">
        <v>20</v>
      </c>
      <c r="L29" s="5">
        <f t="shared" si="0"/>
        <v>32.4</v>
      </c>
      <c r="M29" s="4">
        <v>26</v>
      </c>
      <c r="N29" s="1" t="s">
        <v>73</v>
      </c>
      <c r="O29" s="1" t="s">
        <v>75</v>
      </c>
      <c r="P29" s="5">
        <v>-50</v>
      </c>
      <c r="Q29" s="107">
        <v>10</v>
      </c>
      <c r="R29" s="70">
        <f t="shared" si="1"/>
        <v>-10</v>
      </c>
      <c r="S29" s="14">
        <f t="shared" si="2"/>
        <v>162.4</v>
      </c>
      <c r="T29">
        <f t="shared" si="3"/>
        <v>178</v>
      </c>
    </row>
    <row r="30" spans="1:20" ht="12.75">
      <c r="A30" s="2" t="s">
        <v>26</v>
      </c>
      <c r="B30" s="27">
        <v>26</v>
      </c>
      <c r="C30" s="12">
        <v>100</v>
      </c>
      <c r="D30" s="4">
        <v>17</v>
      </c>
      <c r="E30" s="1">
        <v>10</v>
      </c>
      <c r="F30" s="5">
        <f>40-E30+E21</f>
        <v>40</v>
      </c>
      <c r="G30" s="4"/>
      <c r="H30" s="1"/>
      <c r="I30" s="1">
        <v>1</v>
      </c>
      <c r="J30" s="5">
        <f>H9</f>
        <v>12</v>
      </c>
      <c r="K30" s="11">
        <v>19</v>
      </c>
      <c r="L30" s="5">
        <f t="shared" si="0"/>
        <v>33.4</v>
      </c>
      <c r="M30" s="4">
        <v>25</v>
      </c>
      <c r="N30" s="1" t="s">
        <v>75</v>
      </c>
      <c r="O30" s="1" t="s">
        <v>73</v>
      </c>
      <c r="P30" s="5">
        <v>0</v>
      </c>
      <c r="Q30" s="107">
        <v>60</v>
      </c>
      <c r="R30" s="70">
        <f t="shared" si="1"/>
        <v>-60</v>
      </c>
      <c r="S30" s="14">
        <f t="shared" si="2"/>
        <v>125.4</v>
      </c>
      <c r="T30">
        <f t="shared" si="3"/>
        <v>254.5</v>
      </c>
    </row>
    <row r="31" spans="1:20" ht="12.75">
      <c r="A31" s="2" t="s">
        <v>40</v>
      </c>
      <c r="B31" s="27">
        <v>27</v>
      </c>
      <c r="C31" s="12">
        <v>100</v>
      </c>
      <c r="D31" s="4">
        <v>10</v>
      </c>
      <c r="E31" s="1">
        <v>20</v>
      </c>
      <c r="F31" s="5">
        <f>40-E31+E14</f>
        <v>40</v>
      </c>
      <c r="G31" s="4">
        <v>4</v>
      </c>
      <c r="H31" s="1">
        <v>20</v>
      </c>
      <c r="I31" s="1"/>
      <c r="J31" s="5">
        <f>(40-H31)*1</f>
        <v>20</v>
      </c>
      <c r="K31" s="11">
        <v>30</v>
      </c>
      <c r="L31" s="5">
        <f t="shared" si="0"/>
        <v>22.4</v>
      </c>
      <c r="M31" s="4">
        <v>28</v>
      </c>
      <c r="N31" s="1" t="s">
        <v>75</v>
      </c>
      <c r="O31" s="1" t="s">
        <v>73</v>
      </c>
      <c r="P31" s="5">
        <v>0</v>
      </c>
      <c r="Q31" s="107">
        <v>3</v>
      </c>
      <c r="R31" s="70">
        <f t="shared" si="1"/>
        <v>-3</v>
      </c>
      <c r="S31" s="14">
        <f t="shared" si="2"/>
        <v>179.4</v>
      </c>
      <c r="T31">
        <f t="shared" si="3"/>
        <v>198</v>
      </c>
    </row>
    <row r="32" spans="1:20" ht="12.75">
      <c r="A32" s="2" t="s">
        <v>43</v>
      </c>
      <c r="B32" s="27">
        <v>28</v>
      </c>
      <c r="C32" s="12">
        <v>100</v>
      </c>
      <c r="D32" s="4">
        <v>23</v>
      </c>
      <c r="E32" s="1">
        <v>20</v>
      </c>
      <c r="F32" s="5">
        <f>40-E32+E27</f>
        <v>39</v>
      </c>
      <c r="G32" s="4"/>
      <c r="H32" s="1"/>
      <c r="I32" s="1">
        <v>1</v>
      </c>
      <c r="J32" s="5">
        <f>H25</f>
        <v>25</v>
      </c>
      <c r="K32" s="11">
        <v>5</v>
      </c>
      <c r="L32" s="5">
        <f t="shared" si="0"/>
        <v>47.4</v>
      </c>
      <c r="M32" s="4">
        <v>27</v>
      </c>
      <c r="N32" s="1" t="s">
        <v>73</v>
      </c>
      <c r="O32" s="1" t="s">
        <v>75</v>
      </c>
      <c r="P32" s="5">
        <v>-50</v>
      </c>
      <c r="Q32" s="107">
        <v>0</v>
      </c>
      <c r="R32" s="70">
        <f t="shared" si="1"/>
        <v>0</v>
      </c>
      <c r="S32" s="14">
        <f t="shared" si="2"/>
        <v>161.4</v>
      </c>
      <c r="T32">
        <f t="shared" si="3"/>
        <v>274.5</v>
      </c>
    </row>
    <row r="33" spans="1:20" ht="12.75">
      <c r="A33" s="2" t="s">
        <v>19</v>
      </c>
      <c r="B33" s="27">
        <v>29</v>
      </c>
      <c r="C33" s="12">
        <v>100</v>
      </c>
      <c r="D33" s="4">
        <v>16</v>
      </c>
      <c r="E33" s="1">
        <v>27</v>
      </c>
      <c r="F33" s="5">
        <f>40-E33+E20</f>
        <v>43</v>
      </c>
      <c r="G33" s="4">
        <v>12</v>
      </c>
      <c r="H33" s="1">
        <v>16</v>
      </c>
      <c r="I33" s="1"/>
      <c r="J33" s="5">
        <f>(40-H33)*1</f>
        <v>24</v>
      </c>
      <c r="K33" s="11">
        <v>7</v>
      </c>
      <c r="L33" s="5">
        <f t="shared" si="0"/>
        <v>45.4</v>
      </c>
      <c r="M33" s="4">
        <v>30</v>
      </c>
      <c r="N33" s="1" t="s">
        <v>73</v>
      </c>
      <c r="O33" s="1" t="s">
        <v>73</v>
      </c>
      <c r="P33" s="5">
        <v>-10</v>
      </c>
      <c r="Q33" s="108">
        <v>109</v>
      </c>
      <c r="R33" s="110">
        <f>100-Q33</f>
        <v>-9</v>
      </c>
      <c r="S33" s="14">
        <f t="shared" si="2"/>
        <v>193.4</v>
      </c>
      <c r="T33">
        <f t="shared" si="3"/>
        <v>225</v>
      </c>
    </row>
    <row r="34" spans="1:20" ht="13.5" thickBot="1">
      <c r="A34" s="3" t="s">
        <v>37</v>
      </c>
      <c r="B34" s="28">
        <v>30</v>
      </c>
      <c r="C34" s="15">
        <v>100</v>
      </c>
      <c r="D34" s="6">
        <v>11</v>
      </c>
      <c r="E34" s="7">
        <v>20</v>
      </c>
      <c r="F34" s="8">
        <f>40-E34+E15</f>
        <v>40</v>
      </c>
      <c r="G34" s="6"/>
      <c r="H34" s="7"/>
      <c r="I34" s="7">
        <v>1</v>
      </c>
      <c r="J34" s="8">
        <f>H27</f>
        <v>15</v>
      </c>
      <c r="K34" s="16">
        <v>40</v>
      </c>
      <c r="L34" s="8">
        <f t="shared" si="0"/>
        <v>12.4</v>
      </c>
      <c r="M34" s="6">
        <v>29</v>
      </c>
      <c r="N34" s="7" t="s">
        <v>73</v>
      </c>
      <c r="O34" s="7" t="s">
        <v>73</v>
      </c>
      <c r="P34" s="8">
        <v>-10</v>
      </c>
      <c r="Q34" s="109">
        <v>65</v>
      </c>
      <c r="R34" s="111">
        <f>-Q34</f>
        <v>-65</v>
      </c>
      <c r="S34" s="17">
        <f t="shared" si="2"/>
        <v>92.4</v>
      </c>
      <c r="T34">
        <f t="shared" si="3"/>
        <v>294.5</v>
      </c>
    </row>
    <row r="35" spans="1:19" ht="12.75">
      <c r="A35" s="104" t="s">
        <v>13</v>
      </c>
      <c r="B35" s="45"/>
      <c r="C35" s="41">
        <f>SUM(C5:C34)</f>
        <v>3000</v>
      </c>
      <c r="D35" s="41"/>
      <c r="E35" s="41">
        <f aca="true" t="shared" si="4" ref="E35:L35">SUM(E5:E34)</f>
        <v>519.5</v>
      </c>
      <c r="F35" s="41">
        <f t="shared" si="4"/>
        <v>1200</v>
      </c>
      <c r="G35" s="41">
        <f t="shared" si="4"/>
        <v>240</v>
      </c>
      <c r="H35" s="41">
        <f t="shared" si="4"/>
        <v>263</v>
      </c>
      <c r="I35" s="41">
        <f t="shared" si="4"/>
        <v>14</v>
      </c>
      <c r="J35" s="41">
        <f t="shared" si="4"/>
        <v>560</v>
      </c>
      <c r="K35" s="41">
        <f t="shared" si="4"/>
        <v>372</v>
      </c>
      <c r="L35" s="41">
        <f t="shared" si="4"/>
        <v>1200</v>
      </c>
      <c r="M35" s="41">
        <f aca="true" t="shared" si="5" ref="M35:S35">SUM(M5:M34)</f>
        <v>465</v>
      </c>
      <c r="N35" s="43" t="s">
        <v>75</v>
      </c>
      <c r="O35" s="42">
        <f>COUNTIF(N$5:N$34,N35)</f>
        <v>15</v>
      </c>
      <c r="P35" s="41">
        <f t="shared" si="5"/>
        <v>-630</v>
      </c>
      <c r="Q35" s="44">
        <f t="shared" si="5"/>
        <v>512.3233333333333</v>
      </c>
      <c r="R35" s="44">
        <f t="shared" si="5"/>
        <v>-412.3233333333333</v>
      </c>
      <c r="S35" s="116">
        <f t="shared" si="5"/>
        <v>4917.676666666666</v>
      </c>
    </row>
    <row r="36" spans="1:19" ht="13.5" thickBot="1">
      <c r="A36" s="105" t="s">
        <v>14</v>
      </c>
      <c r="B36" s="38"/>
      <c r="C36" s="117">
        <f>AVERAGE(C5:C34)</f>
        <v>100</v>
      </c>
      <c r="D36" s="35"/>
      <c r="E36" s="35">
        <f>AVERAGE(E5:E34)</f>
        <v>17.316666666666666</v>
      </c>
      <c r="F36" s="35">
        <f>AVERAGE(F5:F34)</f>
        <v>40</v>
      </c>
      <c r="G36" s="35">
        <f>AVERAGE(G5:G34)</f>
        <v>16</v>
      </c>
      <c r="H36" s="35">
        <f>AVERAGE(H5:H34)</f>
        <v>17.533333333333335</v>
      </c>
      <c r="I36" s="7"/>
      <c r="J36" s="35">
        <f>AVERAGE(J5:J34)</f>
        <v>18.666666666666668</v>
      </c>
      <c r="K36" s="35">
        <f>AVERAGE(K5:K34)</f>
        <v>12.4</v>
      </c>
      <c r="L36" s="35">
        <f aca="true" t="shared" si="6" ref="L36:R36">AVERAGE(L5:L34)</f>
        <v>40</v>
      </c>
      <c r="M36" s="35">
        <f t="shared" si="6"/>
        <v>15.5</v>
      </c>
      <c r="N36" s="37" t="s">
        <v>73</v>
      </c>
      <c r="O36" s="36">
        <f>COUNTIF(N$5:N$34,N36)</f>
        <v>15</v>
      </c>
      <c r="P36" s="7">
        <f t="shared" si="6"/>
        <v>-21</v>
      </c>
      <c r="Q36" s="35">
        <f t="shared" si="6"/>
        <v>17.077444444444442</v>
      </c>
      <c r="R36" s="35">
        <f t="shared" si="6"/>
        <v>-13.744111111111112</v>
      </c>
      <c r="S36" s="34">
        <f>AVERAGE(S5:S34)</f>
        <v>163.92255555555553</v>
      </c>
    </row>
    <row r="37" spans="4:14" ht="12.75">
      <c r="D37" s="10" t="s">
        <v>95</v>
      </c>
      <c r="E37" s="10">
        <f>SUM(E5:E34)/30</f>
        <v>17.316666666666666</v>
      </c>
      <c r="K37" s="10" t="s">
        <v>136</v>
      </c>
      <c r="L37" s="10">
        <f>COUNTIF(K5:K34,0)</f>
        <v>8</v>
      </c>
      <c r="N37" s="10">
        <f>COUNTIF(N5:N34,"пр.")</f>
        <v>15</v>
      </c>
    </row>
    <row r="38" spans="4:5" ht="12.75">
      <c r="D38" s="10" t="s">
        <v>96</v>
      </c>
      <c r="E38" s="10">
        <f>294.5/15</f>
        <v>19.633333333333333</v>
      </c>
    </row>
    <row r="39" spans="4:5" ht="12.75">
      <c r="D39" s="10" t="s">
        <v>97</v>
      </c>
      <c r="E39" s="10">
        <f>225/15</f>
        <v>15</v>
      </c>
    </row>
  </sheetData>
  <sheetProtection/>
  <mergeCells count="9">
    <mergeCell ref="A3:A4"/>
    <mergeCell ref="Q3:R3"/>
    <mergeCell ref="B3:B4"/>
    <mergeCell ref="C3:C4"/>
    <mergeCell ref="S3:S4"/>
    <mergeCell ref="D3:F3"/>
    <mergeCell ref="G3:J3"/>
    <mergeCell ref="K3:L3"/>
    <mergeCell ref="M3:P3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1"/>
  <sheetViews>
    <sheetView tabSelected="1" workbookViewId="0" topLeftCell="A4">
      <selection activeCell="A16" sqref="A16"/>
    </sheetView>
  </sheetViews>
  <sheetFormatPr defaultColWidth="8.75390625" defaultRowHeight="12.75"/>
  <cols>
    <col min="1" max="1" width="27.375" style="0" bestFit="1" customWidth="1"/>
    <col min="2" max="2" width="3.00390625" style="10" bestFit="1" customWidth="1"/>
    <col min="3" max="3" width="6.25390625" style="10" bestFit="1" customWidth="1"/>
    <col min="4" max="4" width="7.00390625" style="10" bestFit="1" customWidth="1"/>
    <col min="5" max="5" width="5.25390625" style="10" bestFit="1" customWidth="1"/>
    <col min="6" max="7" width="7.00390625" style="10" bestFit="1" customWidth="1"/>
    <col min="8" max="8" width="5.25390625" style="10" bestFit="1" customWidth="1"/>
    <col min="9" max="9" width="5.125" style="10" bestFit="1" customWidth="1"/>
    <col min="10" max="10" width="7.00390625" style="10" bestFit="1" customWidth="1"/>
    <col min="11" max="11" width="5.875" style="10" customWidth="1"/>
    <col min="12" max="12" width="6.125" style="10" hidden="1" customWidth="1"/>
    <col min="13" max="13" width="10.125" style="10" customWidth="1"/>
    <col min="14" max="14" width="4.375" style="10" customWidth="1"/>
    <col min="15" max="15" width="7.00390625" style="10" customWidth="1"/>
    <col min="16" max="16" width="4.625" style="10" customWidth="1"/>
    <col min="17" max="17" width="7.00390625" style="10" customWidth="1"/>
    <col min="18" max="18" width="7.25390625" style="10" customWidth="1"/>
    <col min="19" max="22" width="7.00390625" style="10" bestFit="1" customWidth="1"/>
    <col min="23" max="23" width="6.125" style="10" customWidth="1"/>
    <col min="24" max="24" width="7.00390625" style="10" bestFit="1" customWidth="1"/>
    <col min="25" max="25" width="5.875" style="10" bestFit="1" customWidth="1"/>
    <col min="26" max="26" width="7.00390625" style="10" bestFit="1" customWidth="1"/>
    <col min="27" max="27" width="6.25390625" style="10" bestFit="1" customWidth="1"/>
  </cols>
  <sheetData>
    <row r="1" spans="1:27" ht="18">
      <c r="A1" s="96" t="s">
        <v>72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ht="18.75" thickBot="1">
      <c r="A2" s="96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s="85" customFormat="1" ht="12.75">
      <c r="A3" s="125" t="s">
        <v>71</v>
      </c>
      <c r="B3" s="121" t="s">
        <v>15</v>
      </c>
      <c r="C3" s="133" t="s">
        <v>92</v>
      </c>
      <c r="D3" s="127" t="s">
        <v>1</v>
      </c>
      <c r="E3" s="128"/>
      <c r="F3" s="129"/>
      <c r="G3" s="130" t="s">
        <v>11</v>
      </c>
      <c r="H3" s="128"/>
      <c r="I3" s="128"/>
      <c r="J3" s="131"/>
      <c r="K3" s="127" t="s">
        <v>3</v>
      </c>
      <c r="L3" s="128"/>
      <c r="M3" s="129"/>
      <c r="N3" s="130" t="s">
        <v>91</v>
      </c>
      <c r="O3" s="128"/>
      <c r="P3" s="128"/>
      <c r="Q3" s="128"/>
      <c r="R3" s="131"/>
      <c r="S3" s="127" t="s">
        <v>6</v>
      </c>
      <c r="T3" s="128"/>
      <c r="U3" s="128"/>
      <c r="V3" s="129"/>
      <c r="W3" s="130" t="s">
        <v>90</v>
      </c>
      <c r="X3" s="131"/>
      <c r="Y3" s="127" t="s">
        <v>89</v>
      </c>
      <c r="Z3" s="129"/>
      <c r="AA3" s="125" t="s">
        <v>10</v>
      </c>
    </row>
    <row r="4" spans="1:27" s="85" customFormat="1" ht="13.5" thickBot="1">
      <c r="A4" s="126"/>
      <c r="B4" s="132"/>
      <c r="C4" s="134"/>
      <c r="D4" s="87" t="s">
        <v>2</v>
      </c>
      <c r="E4" s="90" t="s">
        <v>88</v>
      </c>
      <c r="F4" s="86" t="s">
        <v>5</v>
      </c>
      <c r="G4" s="89" t="s">
        <v>2</v>
      </c>
      <c r="H4" s="90" t="s">
        <v>88</v>
      </c>
      <c r="I4" s="90" t="s">
        <v>12</v>
      </c>
      <c r="J4" s="88" t="s">
        <v>5</v>
      </c>
      <c r="K4" s="94" t="s">
        <v>4</v>
      </c>
      <c r="L4" s="93" t="s">
        <v>87</v>
      </c>
      <c r="M4" s="86" t="s">
        <v>5</v>
      </c>
      <c r="N4" s="92" t="s">
        <v>86</v>
      </c>
      <c r="O4" s="91" t="s">
        <v>2</v>
      </c>
      <c r="P4" s="91" t="s">
        <v>7</v>
      </c>
      <c r="Q4" s="91" t="s">
        <v>2</v>
      </c>
      <c r="R4" s="88" t="s">
        <v>85</v>
      </c>
      <c r="S4" s="87" t="s">
        <v>2</v>
      </c>
      <c r="T4" s="90" t="s">
        <v>7</v>
      </c>
      <c r="U4" s="90" t="s">
        <v>2</v>
      </c>
      <c r="V4" s="86" t="s">
        <v>5</v>
      </c>
      <c r="W4" s="89" t="s">
        <v>9</v>
      </c>
      <c r="X4" s="88" t="s">
        <v>5</v>
      </c>
      <c r="Y4" s="87" t="s">
        <v>9</v>
      </c>
      <c r="Z4" s="86" t="s">
        <v>5</v>
      </c>
      <c r="AA4" s="126"/>
    </row>
    <row r="5" spans="1:28" ht="12.75">
      <c r="A5" s="29" t="s">
        <v>57</v>
      </c>
      <c r="B5" s="26">
        <v>1</v>
      </c>
      <c r="C5" s="21">
        <v>100</v>
      </c>
      <c r="D5" s="80">
        <v>22</v>
      </c>
      <c r="E5" s="9">
        <v>15</v>
      </c>
      <c r="F5" s="79">
        <f>40-E5+E26</f>
        <v>55</v>
      </c>
      <c r="G5" s="22">
        <v>20</v>
      </c>
      <c r="H5" s="9">
        <v>20</v>
      </c>
      <c r="I5" s="9"/>
      <c r="J5" s="23">
        <f>(40-H5)*1</f>
        <v>20</v>
      </c>
      <c r="K5" s="84">
        <v>1</v>
      </c>
      <c r="L5" s="83">
        <f aca="true" t="shared" si="0" ref="L5:L36">SQRT(K5)</f>
        <v>1</v>
      </c>
      <c r="M5" s="82">
        <f aca="true" t="shared" si="1" ref="M5:M36">30-K5+$L$37</f>
        <v>56.29948076906065</v>
      </c>
      <c r="N5" s="81" t="s">
        <v>78</v>
      </c>
      <c r="O5" s="18">
        <v>32</v>
      </c>
      <c r="P5" s="18" t="s">
        <v>76</v>
      </c>
      <c r="Q5" s="18" t="s">
        <v>76</v>
      </c>
      <c r="R5" s="23">
        <v>20</v>
      </c>
      <c r="S5" s="80">
        <v>2</v>
      </c>
      <c r="T5" s="9" t="s">
        <v>73</v>
      </c>
      <c r="U5" s="9" t="s">
        <v>75</v>
      </c>
      <c r="V5" s="79">
        <v>-50</v>
      </c>
      <c r="W5" s="78">
        <v>10</v>
      </c>
      <c r="X5" s="77">
        <f>IF(W5=MAX(W$5:W$34),100-W5,-W5)</f>
        <v>-10</v>
      </c>
      <c r="Y5" s="76"/>
      <c r="Z5" s="75"/>
      <c r="AA5" s="74">
        <f aca="true" t="shared" si="2" ref="AA5:AA36">C5+F5+J5+M5+R5+V5+X5+Z5</f>
        <v>191.29948076906066</v>
      </c>
      <c r="AB5" t="b">
        <f>OR(AND(N5="ж",P5="б"),AND(N5="м",P5="ф"))</f>
        <v>0</v>
      </c>
    </row>
    <row r="6" spans="1:28" ht="12.75">
      <c r="A6" s="100" t="s">
        <v>84</v>
      </c>
      <c r="B6" s="27">
        <v>2</v>
      </c>
      <c r="C6" s="12">
        <v>100</v>
      </c>
      <c r="D6" s="66">
        <v>21</v>
      </c>
      <c r="E6" s="1">
        <v>1</v>
      </c>
      <c r="F6" s="65">
        <f>40-E6+E25</f>
        <v>54</v>
      </c>
      <c r="G6" s="4"/>
      <c r="H6" s="1"/>
      <c r="I6" s="9">
        <v>0</v>
      </c>
      <c r="J6" s="5">
        <f>H19*I19</f>
        <v>0</v>
      </c>
      <c r="K6" s="69">
        <v>0</v>
      </c>
      <c r="L6" s="68">
        <f t="shared" si="0"/>
        <v>0</v>
      </c>
      <c r="M6" s="62">
        <f t="shared" si="1"/>
        <v>57.29948076906065</v>
      </c>
      <c r="N6" s="67" t="s">
        <v>77</v>
      </c>
      <c r="O6" s="19">
        <v>31</v>
      </c>
      <c r="P6" s="19" t="s">
        <v>76</v>
      </c>
      <c r="Q6" s="19" t="s">
        <v>76</v>
      </c>
      <c r="R6" s="5">
        <v>40</v>
      </c>
      <c r="S6" s="66">
        <v>1</v>
      </c>
      <c r="T6" s="1" t="s">
        <v>75</v>
      </c>
      <c r="U6" s="1" t="s">
        <v>73</v>
      </c>
      <c r="V6" s="65">
        <v>0</v>
      </c>
      <c r="W6" s="64"/>
      <c r="X6" s="70"/>
      <c r="Y6" s="63"/>
      <c r="Z6" s="71"/>
      <c r="AA6" s="61">
        <f t="shared" si="2"/>
        <v>251.29948076906066</v>
      </c>
      <c r="AB6" t="b">
        <f aca="true" t="shared" si="3" ref="AB6:AB38">OR(AND(N6="ж",P6="б"),AND(N6="м",P6="ф"))</f>
        <v>1</v>
      </c>
    </row>
    <row r="7" spans="1:28" ht="12.75">
      <c r="A7" s="2" t="s">
        <v>31</v>
      </c>
      <c r="B7" s="27">
        <v>3</v>
      </c>
      <c r="C7" s="12">
        <v>100</v>
      </c>
      <c r="D7" s="66">
        <v>20</v>
      </c>
      <c r="E7" s="1">
        <v>20</v>
      </c>
      <c r="F7" s="65">
        <f>40-E7+E24</f>
        <v>30</v>
      </c>
      <c r="G7" s="4">
        <v>22</v>
      </c>
      <c r="H7" s="1">
        <v>20</v>
      </c>
      <c r="I7" s="1"/>
      <c r="J7" s="5">
        <f>(40-H7)*1</f>
        <v>20</v>
      </c>
      <c r="K7" s="69">
        <v>20</v>
      </c>
      <c r="L7" s="68">
        <f t="shared" si="0"/>
        <v>4.47213595499958</v>
      </c>
      <c r="M7" s="62">
        <f t="shared" si="1"/>
        <v>37.29948076906065</v>
      </c>
      <c r="N7" s="67" t="s">
        <v>78</v>
      </c>
      <c r="O7" s="19">
        <v>30</v>
      </c>
      <c r="P7" s="19" t="s">
        <v>74</v>
      </c>
      <c r="Q7" s="19" t="s">
        <v>76</v>
      </c>
      <c r="R7" s="5">
        <v>0</v>
      </c>
      <c r="S7" s="66">
        <f aca="true" t="shared" si="4" ref="S7:S36">S5+2</f>
        <v>4</v>
      </c>
      <c r="T7" s="1" t="s">
        <v>73</v>
      </c>
      <c r="U7" s="1" t="s">
        <v>75</v>
      </c>
      <c r="V7" s="65">
        <v>-50</v>
      </c>
      <c r="W7" s="64"/>
      <c r="X7" s="70"/>
      <c r="Y7" s="63"/>
      <c r="Z7" s="71"/>
      <c r="AA7" s="61">
        <f t="shared" si="2"/>
        <v>137.29948076906066</v>
      </c>
      <c r="AB7" t="b">
        <f t="shared" si="3"/>
        <v>1</v>
      </c>
    </row>
    <row r="8" spans="1:28" ht="12.75">
      <c r="A8" s="2" t="s">
        <v>50</v>
      </c>
      <c r="B8" s="27">
        <v>4</v>
      </c>
      <c r="C8" s="12">
        <v>100</v>
      </c>
      <c r="D8" s="66">
        <v>5</v>
      </c>
      <c r="E8" s="1">
        <v>20</v>
      </c>
      <c r="F8" s="65">
        <f>40-E8+E9</f>
        <v>40</v>
      </c>
      <c r="G8" s="4"/>
      <c r="H8" s="1"/>
      <c r="I8" s="1">
        <v>1</v>
      </c>
      <c r="J8" s="5">
        <f>H31</f>
        <v>20</v>
      </c>
      <c r="K8" s="69">
        <v>5</v>
      </c>
      <c r="L8" s="68">
        <f t="shared" si="0"/>
        <v>2.23606797749979</v>
      </c>
      <c r="M8" s="62">
        <f t="shared" si="1"/>
        <v>52.29948076906065</v>
      </c>
      <c r="N8" s="67" t="s">
        <v>77</v>
      </c>
      <c r="O8" s="19">
        <v>29</v>
      </c>
      <c r="P8" s="19" t="s">
        <v>74</v>
      </c>
      <c r="Q8" s="19" t="s">
        <v>76</v>
      </c>
      <c r="R8" s="5">
        <v>0</v>
      </c>
      <c r="S8" s="66">
        <f t="shared" si="4"/>
        <v>3</v>
      </c>
      <c r="T8" s="1" t="s">
        <v>75</v>
      </c>
      <c r="U8" s="1" t="s">
        <v>73</v>
      </c>
      <c r="V8" s="65">
        <v>0</v>
      </c>
      <c r="W8" s="64"/>
      <c r="X8" s="70"/>
      <c r="Y8" s="63"/>
      <c r="Z8" s="71"/>
      <c r="AA8" s="61">
        <f t="shared" si="2"/>
        <v>212.29948076906066</v>
      </c>
      <c r="AB8" t="b">
        <f t="shared" si="3"/>
        <v>0</v>
      </c>
    </row>
    <row r="9" spans="1:28" ht="12.75">
      <c r="A9" s="2" t="s">
        <v>83</v>
      </c>
      <c r="B9" s="27">
        <v>5</v>
      </c>
      <c r="C9" s="12">
        <v>100</v>
      </c>
      <c r="D9" s="66">
        <v>4</v>
      </c>
      <c r="E9" s="1">
        <v>20</v>
      </c>
      <c r="F9" s="65">
        <f>40-E9+E8</f>
        <v>40</v>
      </c>
      <c r="G9" s="4">
        <v>26</v>
      </c>
      <c r="H9" s="1">
        <v>20</v>
      </c>
      <c r="I9" s="1"/>
      <c r="J9" s="5">
        <f>(40-H9)*1</f>
        <v>20</v>
      </c>
      <c r="K9" s="69">
        <v>30</v>
      </c>
      <c r="L9" s="68">
        <f t="shared" si="0"/>
        <v>5.477225575051661</v>
      </c>
      <c r="M9" s="62">
        <f t="shared" si="1"/>
        <v>27.299480769060647</v>
      </c>
      <c r="N9" s="67" t="s">
        <v>78</v>
      </c>
      <c r="O9" s="19">
        <v>28</v>
      </c>
      <c r="P9" s="19" t="s">
        <v>76</v>
      </c>
      <c r="Q9" s="19" t="s">
        <v>76</v>
      </c>
      <c r="R9" s="5">
        <v>20</v>
      </c>
      <c r="S9" s="66">
        <f t="shared" si="4"/>
        <v>6</v>
      </c>
      <c r="T9" s="1" t="s">
        <v>73</v>
      </c>
      <c r="U9" s="1" t="s">
        <v>73</v>
      </c>
      <c r="V9" s="65">
        <v>-10</v>
      </c>
      <c r="W9" s="64">
        <v>2</v>
      </c>
      <c r="X9" s="70">
        <f>IF(W9=MAX(W$5:W$36),100-W9,-W9)</f>
        <v>-2</v>
      </c>
      <c r="Y9" s="113">
        <v>81</v>
      </c>
      <c r="Z9" s="70">
        <f>IF(Y9=MAX(Y$5:Y$36),100-Y9,-Y9)</f>
        <v>19</v>
      </c>
      <c r="AA9" s="61">
        <f t="shared" si="2"/>
        <v>214.29948076906064</v>
      </c>
      <c r="AB9" t="b">
        <f t="shared" si="3"/>
        <v>0</v>
      </c>
    </row>
    <row r="10" spans="1:28" ht="12.75">
      <c r="A10" s="2" t="s">
        <v>51</v>
      </c>
      <c r="B10" s="27">
        <v>6</v>
      </c>
      <c r="C10" s="12">
        <v>100</v>
      </c>
      <c r="D10" s="66">
        <v>9</v>
      </c>
      <c r="E10" s="1">
        <v>30</v>
      </c>
      <c r="F10" s="65">
        <f>40-E10+E13</f>
        <v>30</v>
      </c>
      <c r="G10" s="4"/>
      <c r="H10" s="1"/>
      <c r="I10" s="1">
        <v>1</v>
      </c>
      <c r="J10" s="5">
        <f>H11</f>
        <v>15</v>
      </c>
      <c r="K10" s="69">
        <v>8</v>
      </c>
      <c r="L10" s="68">
        <f t="shared" si="0"/>
        <v>2.8284271247461903</v>
      </c>
      <c r="M10" s="62">
        <f t="shared" si="1"/>
        <v>49.29948076906065</v>
      </c>
      <c r="N10" s="67" t="s">
        <v>77</v>
      </c>
      <c r="O10" s="19">
        <v>27</v>
      </c>
      <c r="P10" s="19" t="s">
        <v>74</v>
      </c>
      <c r="Q10" s="19" t="s">
        <v>74</v>
      </c>
      <c r="R10" s="5">
        <v>20</v>
      </c>
      <c r="S10" s="66">
        <f t="shared" si="4"/>
        <v>5</v>
      </c>
      <c r="T10" s="1" t="s">
        <v>73</v>
      </c>
      <c r="U10" s="1" t="s">
        <v>73</v>
      </c>
      <c r="V10" s="65">
        <v>-10</v>
      </c>
      <c r="W10" s="64"/>
      <c r="X10" s="70"/>
      <c r="Y10" s="63"/>
      <c r="Z10" s="71"/>
      <c r="AA10" s="61">
        <f t="shared" si="2"/>
        <v>204.29948076906066</v>
      </c>
      <c r="AB10" t="b">
        <f t="shared" si="3"/>
        <v>0</v>
      </c>
    </row>
    <row r="11" spans="1:28" ht="12.75">
      <c r="A11" s="2" t="s">
        <v>28</v>
      </c>
      <c r="B11" s="27">
        <v>7</v>
      </c>
      <c r="C11" s="12">
        <v>100</v>
      </c>
      <c r="D11" s="66">
        <v>8</v>
      </c>
      <c r="E11" s="1">
        <v>15</v>
      </c>
      <c r="F11" s="65">
        <f>40-E11+E12</f>
        <v>40</v>
      </c>
      <c r="G11" s="4">
        <v>6</v>
      </c>
      <c r="H11" s="1">
        <v>15</v>
      </c>
      <c r="I11" s="1"/>
      <c r="J11" s="5">
        <f>(40-H11)*1</f>
        <v>25</v>
      </c>
      <c r="K11" s="69">
        <v>1</v>
      </c>
      <c r="L11" s="68">
        <f t="shared" si="0"/>
        <v>1</v>
      </c>
      <c r="M11" s="62">
        <f t="shared" si="1"/>
        <v>56.29948076906065</v>
      </c>
      <c r="N11" s="67" t="s">
        <v>78</v>
      </c>
      <c r="O11" s="19">
        <v>26</v>
      </c>
      <c r="P11" s="19" t="s">
        <v>74</v>
      </c>
      <c r="Q11" s="19" t="s">
        <v>76</v>
      </c>
      <c r="R11" s="5">
        <v>0</v>
      </c>
      <c r="S11" s="66">
        <f t="shared" si="4"/>
        <v>8</v>
      </c>
      <c r="T11" s="1" t="s">
        <v>75</v>
      </c>
      <c r="U11" s="1" t="s">
        <v>75</v>
      </c>
      <c r="V11" s="65">
        <v>-20</v>
      </c>
      <c r="W11" s="64"/>
      <c r="X11" s="70"/>
      <c r="Y11" s="63"/>
      <c r="Z11" s="71"/>
      <c r="AA11" s="61">
        <f t="shared" si="2"/>
        <v>201.29948076906066</v>
      </c>
      <c r="AB11" t="b">
        <f t="shared" si="3"/>
        <v>1</v>
      </c>
    </row>
    <row r="12" spans="1:28" ht="12.75">
      <c r="A12" s="2" t="s">
        <v>47</v>
      </c>
      <c r="B12" s="27">
        <v>8</v>
      </c>
      <c r="C12" s="12">
        <v>100</v>
      </c>
      <c r="D12" s="66">
        <v>7</v>
      </c>
      <c r="E12" s="1">
        <v>15</v>
      </c>
      <c r="F12" s="65">
        <f>40-E12+E11</f>
        <v>40</v>
      </c>
      <c r="G12" s="4"/>
      <c r="H12" s="1"/>
      <c r="I12" s="1">
        <v>1</v>
      </c>
      <c r="J12" s="5">
        <f>H13</f>
        <v>20</v>
      </c>
      <c r="K12" s="69">
        <v>20</v>
      </c>
      <c r="L12" s="68">
        <f t="shared" si="0"/>
        <v>4.47213595499958</v>
      </c>
      <c r="M12" s="62">
        <f t="shared" si="1"/>
        <v>37.29948076906065</v>
      </c>
      <c r="N12" s="67" t="s">
        <v>77</v>
      </c>
      <c r="O12" s="19">
        <v>25</v>
      </c>
      <c r="P12" s="19" t="s">
        <v>76</v>
      </c>
      <c r="Q12" s="19" t="s">
        <v>76</v>
      </c>
      <c r="R12" s="5">
        <v>40</v>
      </c>
      <c r="S12" s="66">
        <f t="shared" si="4"/>
        <v>7</v>
      </c>
      <c r="T12" s="1" t="s">
        <v>75</v>
      </c>
      <c r="U12" s="1" t="s">
        <v>75</v>
      </c>
      <c r="V12" s="65">
        <v>-20</v>
      </c>
      <c r="W12" s="64">
        <v>100</v>
      </c>
      <c r="X12" s="70">
        <f>IF(W12=MAX(W$5:W$36),100-W12,-W12)</f>
        <v>-100</v>
      </c>
      <c r="Y12" s="63">
        <v>78</v>
      </c>
      <c r="Z12" s="70">
        <f>IF(Y12=MAX(Y$5:Y$36),100-Y12,-Y12)</f>
        <v>-78</v>
      </c>
      <c r="AA12" s="61">
        <f t="shared" si="2"/>
        <v>39.299480769060665</v>
      </c>
      <c r="AB12" t="b">
        <f t="shared" si="3"/>
        <v>1</v>
      </c>
    </row>
    <row r="13" spans="1:28" ht="12.75">
      <c r="A13" s="2" t="s">
        <v>45</v>
      </c>
      <c r="B13" s="27">
        <v>9</v>
      </c>
      <c r="C13" s="12">
        <v>100</v>
      </c>
      <c r="D13" s="66">
        <v>6</v>
      </c>
      <c r="E13" s="1">
        <v>20</v>
      </c>
      <c r="F13" s="65">
        <f>40-E13+E10</f>
        <v>50</v>
      </c>
      <c r="G13" s="4">
        <v>8</v>
      </c>
      <c r="H13" s="1">
        <v>20</v>
      </c>
      <c r="I13" s="1"/>
      <c r="J13" s="5">
        <f>(40-H13)*1</f>
        <v>20</v>
      </c>
      <c r="K13" s="69">
        <v>0</v>
      </c>
      <c r="L13" s="68">
        <f t="shared" si="0"/>
        <v>0</v>
      </c>
      <c r="M13" s="62">
        <f t="shared" si="1"/>
        <v>57.29948076906065</v>
      </c>
      <c r="N13" s="67" t="s">
        <v>78</v>
      </c>
      <c r="O13" s="19">
        <v>24</v>
      </c>
      <c r="P13" s="19" t="s">
        <v>76</v>
      </c>
      <c r="Q13" s="19" t="s">
        <v>74</v>
      </c>
      <c r="R13" s="5">
        <v>0</v>
      </c>
      <c r="S13" s="66">
        <f t="shared" si="4"/>
        <v>10</v>
      </c>
      <c r="T13" s="1" t="s">
        <v>75</v>
      </c>
      <c r="U13" s="1" t="s">
        <v>75</v>
      </c>
      <c r="V13" s="65">
        <v>-20</v>
      </c>
      <c r="W13" s="64"/>
      <c r="X13" s="70"/>
      <c r="Y13" s="63"/>
      <c r="Z13" s="71"/>
      <c r="AA13" s="61">
        <f t="shared" si="2"/>
        <v>207.29948076906066</v>
      </c>
      <c r="AB13" t="b">
        <f t="shared" si="3"/>
        <v>0</v>
      </c>
    </row>
    <row r="14" spans="1:28" ht="12.75">
      <c r="A14" s="2" t="s">
        <v>59</v>
      </c>
      <c r="B14" s="27">
        <v>10</v>
      </c>
      <c r="C14" s="12">
        <v>100</v>
      </c>
      <c r="D14" s="66">
        <v>27</v>
      </c>
      <c r="E14" s="1">
        <v>25</v>
      </c>
      <c r="F14" s="65">
        <f>40-E14+E31</f>
        <v>40</v>
      </c>
      <c r="G14" s="4"/>
      <c r="H14" s="1"/>
      <c r="I14" s="1">
        <v>1</v>
      </c>
      <c r="J14" s="5">
        <f>H17</f>
        <v>15</v>
      </c>
      <c r="K14" s="69">
        <v>0</v>
      </c>
      <c r="L14" s="68">
        <f t="shared" si="0"/>
        <v>0</v>
      </c>
      <c r="M14" s="62">
        <f t="shared" si="1"/>
        <v>57.29948076906065</v>
      </c>
      <c r="N14" s="67" t="s">
        <v>77</v>
      </c>
      <c r="O14" s="19">
        <v>23</v>
      </c>
      <c r="P14" s="19" t="s">
        <v>76</v>
      </c>
      <c r="Q14" s="19" t="s">
        <v>76</v>
      </c>
      <c r="R14" s="5">
        <v>40</v>
      </c>
      <c r="S14" s="66">
        <f t="shared" si="4"/>
        <v>9</v>
      </c>
      <c r="T14" s="1" t="s">
        <v>75</v>
      </c>
      <c r="U14" s="1" t="s">
        <v>75</v>
      </c>
      <c r="V14" s="65">
        <v>-20</v>
      </c>
      <c r="W14" s="64"/>
      <c r="X14" s="70"/>
      <c r="Y14" s="63"/>
      <c r="Z14" s="71"/>
      <c r="AA14" s="61">
        <f t="shared" si="2"/>
        <v>232.29948076906066</v>
      </c>
      <c r="AB14" t="b">
        <f t="shared" si="3"/>
        <v>1</v>
      </c>
    </row>
    <row r="15" spans="1:28" ht="12.75">
      <c r="A15" s="2" t="s">
        <v>82</v>
      </c>
      <c r="B15" s="27">
        <v>11</v>
      </c>
      <c r="C15" s="12">
        <v>100</v>
      </c>
      <c r="D15" s="66">
        <v>30</v>
      </c>
      <c r="E15" s="1">
        <v>10</v>
      </c>
      <c r="F15" s="65">
        <f>40-E15+E34</f>
        <v>45</v>
      </c>
      <c r="G15" s="4">
        <v>14</v>
      </c>
      <c r="H15" s="1">
        <v>15</v>
      </c>
      <c r="I15" s="1"/>
      <c r="J15" s="5">
        <f>(40-H15)*1</f>
        <v>25</v>
      </c>
      <c r="K15" s="69">
        <v>5</v>
      </c>
      <c r="L15" s="68">
        <f t="shared" si="0"/>
        <v>2.23606797749979</v>
      </c>
      <c r="M15" s="62">
        <f t="shared" si="1"/>
        <v>52.29948076906065</v>
      </c>
      <c r="N15" s="67" t="s">
        <v>78</v>
      </c>
      <c r="O15" s="19">
        <v>22</v>
      </c>
      <c r="P15" s="19" t="s">
        <v>74</v>
      </c>
      <c r="Q15" s="19" t="s">
        <v>76</v>
      </c>
      <c r="R15" s="5">
        <v>0</v>
      </c>
      <c r="S15" s="66">
        <f t="shared" si="4"/>
        <v>12</v>
      </c>
      <c r="T15" s="1" t="s">
        <v>73</v>
      </c>
      <c r="U15" s="1" t="s">
        <v>75</v>
      </c>
      <c r="V15" s="65">
        <v>-50</v>
      </c>
      <c r="W15" s="64"/>
      <c r="X15" s="70"/>
      <c r="Y15" s="63"/>
      <c r="Z15" s="71"/>
      <c r="AA15" s="61">
        <f t="shared" si="2"/>
        <v>172.29948076906066</v>
      </c>
      <c r="AB15" t="b">
        <f t="shared" si="3"/>
        <v>1</v>
      </c>
    </row>
    <row r="16" spans="1:28" ht="12.75">
      <c r="A16" s="2" t="s">
        <v>34</v>
      </c>
      <c r="B16" s="27">
        <v>12</v>
      </c>
      <c r="C16" s="12">
        <v>100</v>
      </c>
      <c r="D16" s="66">
        <v>15</v>
      </c>
      <c r="E16" s="1">
        <v>21</v>
      </c>
      <c r="F16" s="65">
        <f>40-E16+E19</f>
        <v>39</v>
      </c>
      <c r="G16" s="4"/>
      <c r="H16" s="1"/>
      <c r="I16" s="1">
        <v>1</v>
      </c>
      <c r="J16" s="5">
        <f>H33</f>
        <v>20</v>
      </c>
      <c r="K16" s="69">
        <v>7</v>
      </c>
      <c r="L16" s="68">
        <f t="shared" si="0"/>
        <v>2.6457513110645907</v>
      </c>
      <c r="M16" s="62">
        <f t="shared" si="1"/>
        <v>50.29948076906065</v>
      </c>
      <c r="N16" s="67" t="s">
        <v>77</v>
      </c>
      <c r="O16" s="19">
        <v>21</v>
      </c>
      <c r="P16" s="19" t="s">
        <v>74</v>
      </c>
      <c r="Q16" s="19" t="s">
        <v>76</v>
      </c>
      <c r="R16" s="5">
        <v>0</v>
      </c>
      <c r="S16" s="66">
        <f t="shared" si="4"/>
        <v>11</v>
      </c>
      <c r="T16" s="1" t="s">
        <v>75</v>
      </c>
      <c r="U16" s="1" t="s">
        <v>73</v>
      </c>
      <c r="V16" s="65">
        <v>0</v>
      </c>
      <c r="W16" s="64"/>
      <c r="X16" s="70"/>
      <c r="Y16" s="63"/>
      <c r="Z16" s="71"/>
      <c r="AA16" s="61">
        <f t="shared" si="2"/>
        <v>209.29948076906066</v>
      </c>
      <c r="AB16" t="b">
        <f t="shared" si="3"/>
        <v>0</v>
      </c>
    </row>
    <row r="17" spans="1:28" ht="12.75">
      <c r="A17" s="2" t="s">
        <v>55</v>
      </c>
      <c r="B17" s="27">
        <v>13</v>
      </c>
      <c r="C17" s="12">
        <v>100</v>
      </c>
      <c r="D17" s="66">
        <v>14</v>
      </c>
      <c r="E17" s="1">
        <v>15</v>
      </c>
      <c r="F17" s="65">
        <f>40-E17+E18</f>
        <v>45</v>
      </c>
      <c r="G17" s="4">
        <v>10</v>
      </c>
      <c r="H17" s="1">
        <v>15</v>
      </c>
      <c r="I17" s="1"/>
      <c r="J17" s="5">
        <f>(40-H17)*1</f>
        <v>25</v>
      </c>
      <c r="K17" s="69">
        <v>1</v>
      </c>
      <c r="L17" s="68">
        <f t="shared" si="0"/>
        <v>1</v>
      </c>
      <c r="M17" s="62">
        <f t="shared" si="1"/>
        <v>56.29948076906065</v>
      </c>
      <c r="N17" s="67" t="s">
        <v>78</v>
      </c>
      <c r="O17" s="19">
        <v>20</v>
      </c>
      <c r="P17" s="19" t="s">
        <v>74</v>
      </c>
      <c r="Q17" s="19" t="s">
        <v>74</v>
      </c>
      <c r="R17" s="5">
        <v>40</v>
      </c>
      <c r="S17" s="66">
        <f t="shared" si="4"/>
        <v>14</v>
      </c>
      <c r="T17" s="1" t="s">
        <v>75</v>
      </c>
      <c r="U17" s="1" t="s">
        <v>73</v>
      </c>
      <c r="V17" s="65">
        <v>0</v>
      </c>
      <c r="W17" s="64"/>
      <c r="X17" s="70"/>
      <c r="Y17" s="63"/>
      <c r="Z17" s="71"/>
      <c r="AA17" s="61">
        <f t="shared" si="2"/>
        <v>266.29948076906066</v>
      </c>
      <c r="AB17" t="b">
        <f t="shared" si="3"/>
        <v>1</v>
      </c>
    </row>
    <row r="18" spans="1:28" ht="12.75">
      <c r="A18" s="2" t="s">
        <v>52</v>
      </c>
      <c r="B18" s="27">
        <v>14</v>
      </c>
      <c r="C18" s="12">
        <v>100</v>
      </c>
      <c r="D18" s="66">
        <v>13</v>
      </c>
      <c r="E18" s="1">
        <v>20</v>
      </c>
      <c r="F18" s="65">
        <f>40-E18+E17</f>
        <v>35</v>
      </c>
      <c r="G18" s="4"/>
      <c r="H18" s="1"/>
      <c r="I18" s="1">
        <v>1</v>
      </c>
      <c r="J18" s="5">
        <f>H15</f>
        <v>15</v>
      </c>
      <c r="K18" s="69">
        <v>10</v>
      </c>
      <c r="L18" s="68">
        <f t="shared" si="0"/>
        <v>3.1622776601683795</v>
      </c>
      <c r="M18" s="62">
        <f t="shared" si="1"/>
        <v>47.29948076906065</v>
      </c>
      <c r="N18" s="67" t="s">
        <v>77</v>
      </c>
      <c r="O18" s="19">
        <v>19</v>
      </c>
      <c r="P18" s="19" t="s">
        <v>76</v>
      </c>
      <c r="Q18" s="19" t="s">
        <v>76</v>
      </c>
      <c r="R18" s="5">
        <v>40</v>
      </c>
      <c r="S18" s="66">
        <f t="shared" si="4"/>
        <v>13</v>
      </c>
      <c r="T18" s="1" t="s">
        <v>73</v>
      </c>
      <c r="U18" s="1" t="s">
        <v>75</v>
      </c>
      <c r="V18" s="65">
        <v>-50</v>
      </c>
      <c r="W18" s="64">
        <v>3</v>
      </c>
      <c r="X18" s="70">
        <f>IF(W18=MAX(W$5:W$36),100-W18,-W18)</f>
        <v>-3</v>
      </c>
      <c r="Y18" s="63">
        <v>5</v>
      </c>
      <c r="Z18" s="70">
        <f>IF(Y18=MAX(Y$5:Y$36),100-Y18,-Y18)</f>
        <v>-5</v>
      </c>
      <c r="AA18" s="61">
        <f t="shared" si="2"/>
        <v>179.29948076906066</v>
      </c>
      <c r="AB18" t="b">
        <f t="shared" si="3"/>
        <v>1</v>
      </c>
    </row>
    <row r="19" spans="1:28" ht="12.75">
      <c r="A19" s="2" t="s">
        <v>66</v>
      </c>
      <c r="B19" s="27">
        <v>15</v>
      </c>
      <c r="C19" s="12">
        <v>100</v>
      </c>
      <c r="D19" s="66">
        <v>12</v>
      </c>
      <c r="E19" s="1">
        <v>20</v>
      </c>
      <c r="F19" s="65">
        <f>40-E19+E16</f>
        <v>41</v>
      </c>
      <c r="G19" s="4">
        <v>2</v>
      </c>
      <c r="H19" s="1">
        <v>10</v>
      </c>
      <c r="I19" s="1"/>
      <c r="J19" s="5">
        <f>(40-H19)*I19</f>
        <v>0</v>
      </c>
      <c r="K19" s="69">
        <v>4</v>
      </c>
      <c r="L19" s="68">
        <f t="shared" si="0"/>
        <v>2</v>
      </c>
      <c r="M19" s="62">
        <f t="shared" si="1"/>
        <v>53.29948076906065</v>
      </c>
      <c r="N19" s="67" t="s">
        <v>78</v>
      </c>
      <c r="O19" s="19">
        <v>18</v>
      </c>
      <c r="P19" s="19" t="s">
        <v>76</v>
      </c>
      <c r="Q19" s="19" t="s">
        <v>74</v>
      </c>
      <c r="R19" s="5">
        <v>0</v>
      </c>
      <c r="S19" s="66">
        <f t="shared" si="4"/>
        <v>16</v>
      </c>
      <c r="T19" s="1" t="s">
        <v>73</v>
      </c>
      <c r="U19" s="1" t="s">
        <v>75</v>
      </c>
      <c r="V19" s="65">
        <v>-50</v>
      </c>
      <c r="W19" s="64"/>
      <c r="X19" s="70"/>
      <c r="Y19" s="63"/>
      <c r="Z19" s="71"/>
      <c r="AA19" s="61">
        <f t="shared" si="2"/>
        <v>144.29948076906066</v>
      </c>
      <c r="AB19" t="b">
        <f t="shared" si="3"/>
        <v>0</v>
      </c>
    </row>
    <row r="20" spans="1:28" ht="12.75">
      <c r="A20" s="144" t="s">
        <v>158</v>
      </c>
      <c r="B20" s="27">
        <v>16</v>
      </c>
      <c r="C20" s="12">
        <v>100</v>
      </c>
      <c r="D20" s="66">
        <v>29</v>
      </c>
      <c r="E20" s="1">
        <v>5</v>
      </c>
      <c r="F20" s="65">
        <f>40-E20+E33</f>
        <v>48</v>
      </c>
      <c r="G20" s="4"/>
      <c r="H20" s="1"/>
      <c r="I20" s="1">
        <v>0</v>
      </c>
      <c r="J20" s="5">
        <f>H29</f>
        <v>23</v>
      </c>
      <c r="K20" s="69">
        <v>10</v>
      </c>
      <c r="L20" s="68">
        <f t="shared" si="0"/>
        <v>3.1622776601683795</v>
      </c>
      <c r="M20" s="62">
        <f t="shared" si="1"/>
        <v>47.29948076906065</v>
      </c>
      <c r="N20" s="67" t="s">
        <v>77</v>
      </c>
      <c r="O20" s="19">
        <v>17</v>
      </c>
      <c r="P20" s="19" t="s">
        <v>74</v>
      </c>
      <c r="Q20" s="19" t="s">
        <v>76</v>
      </c>
      <c r="R20" s="5">
        <v>0</v>
      </c>
      <c r="S20" s="66">
        <f t="shared" si="4"/>
        <v>15</v>
      </c>
      <c r="T20" s="1" t="s">
        <v>75</v>
      </c>
      <c r="U20" s="1" t="s">
        <v>73</v>
      </c>
      <c r="V20" s="65">
        <v>0</v>
      </c>
      <c r="W20" s="64"/>
      <c r="X20" s="70"/>
      <c r="Y20" s="63"/>
      <c r="Z20" s="71"/>
      <c r="AA20" s="61">
        <f t="shared" si="2"/>
        <v>218.29948076906066</v>
      </c>
      <c r="AB20" t="b">
        <f t="shared" si="3"/>
        <v>0</v>
      </c>
    </row>
    <row r="21" spans="1:28" ht="12.75">
      <c r="A21" s="2" t="s">
        <v>30</v>
      </c>
      <c r="B21" s="27">
        <v>17</v>
      </c>
      <c r="C21" s="12">
        <v>100</v>
      </c>
      <c r="D21" s="66">
        <v>26</v>
      </c>
      <c r="E21" s="1">
        <v>20</v>
      </c>
      <c r="F21" s="65">
        <f>40-E21+E30</f>
        <v>20</v>
      </c>
      <c r="G21" s="4">
        <v>24</v>
      </c>
      <c r="H21" s="1">
        <v>15</v>
      </c>
      <c r="I21" s="1"/>
      <c r="J21" s="5">
        <f>(40-H21)*I21</f>
        <v>0</v>
      </c>
      <c r="K21" s="69">
        <v>9</v>
      </c>
      <c r="L21" s="68">
        <f t="shared" si="0"/>
        <v>3</v>
      </c>
      <c r="M21" s="62">
        <f t="shared" si="1"/>
        <v>48.29948076906065</v>
      </c>
      <c r="N21" s="67" t="s">
        <v>78</v>
      </c>
      <c r="O21" s="19">
        <v>16</v>
      </c>
      <c r="P21" s="19" t="s">
        <v>76</v>
      </c>
      <c r="Q21" s="19" t="s">
        <v>74</v>
      </c>
      <c r="R21" s="5">
        <v>0</v>
      </c>
      <c r="S21" s="66">
        <f t="shared" si="4"/>
        <v>18</v>
      </c>
      <c r="T21" s="1" t="s">
        <v>75</v>
      </c>
      <c r="U21" s="1" t="s">
        <v>75</v>
      </c>
      <c r="V21" s="65">
        <v>-20</v>
      </c>
      <c r="W21" s="64"/>
      <c r="X21" s="70"/>
      <c r="Y21" s="63"/>
      <c r="Z21" s="71"/>
      <c r="AA21" s="61">
        <f t="shared" si="2"/>
        <v>148.29948076906066</v>
      </c>
      <c r="AB21" t="b">
        <f t="shared" si="3"/>
        <v>0</v>
      </c>
    </row>
    <row r="22" spans="1:28" ht="12.75">
      <c r="A22" s="2" t="s">
        <v>62</v>
      </c>
      <c r="B22" s="27">
        <v>18</v>
      </c>
      <c r="C22" s="12">
        <v>100</v>
      </c>
      <c r="D22" s="66">
        <v>25</v>
      </c>
      <c r="E22" s="1">
        <v>0</v>
      </c>
      <c r="F22" s="65">
        <f>40-E22+E29</f>
        <v>58</v>
      </c>
      <c r="G22" s="4"/>
      <c r="H22" s="1"/>
      <c r="I22" s="1">
        <v>1</v>
      </c>
      <c r="J22" s="5">
        <f>H23</f>
        <v>18</v>
      </c>
      <c r="K22" s="69">
        <v>0</v>
      </c>
      <c r="L22" s="68">
        <f t="shared" si="0"/>
        <v>0</v>
      </c>
      <c r="M22" s="62">
        <f t="shared" si="1"/>
        <v>57.29948076906065</v>
      </c>
      <c r="N22" s="67" t="s">
        <v>77</v>
      </c>
      <c r="O22" s="19">
        <v>15</v>
      </c>
      <c r="P22" s="19" t="s">
        <v>74</v>
      </c>
      <c r="Q22" s="19" t="s">
        <v>76</v>
      </c>
      <c r="R22" s="5">
        <v>0</v>
      </c>
      <c r="S22" s="66">
        <f t="shared" si="4"/>
        <v>17</v>
      </c>
      <c r="T22" s="1" t="s">
        <v>75</v>
      </c>
      <c r="U22" s="1" t="s">
        <v>75</v>
      </c>
      <c r="V22" s="65">
        <v>-20</v>
      </c>
      <c r="W22" s="64"/>
      <c r="X22" s="70"/>
      <c r="Y22" s="63"/>
      <c r="Z22" s="71"/>
      <c r="AA22" s="61">
        <f t="shared" si="2"/>
        <v>213.29948076906066</v>
      </c>
      <c r="AB22" t="b">
        <f t="shared" si="3"/>
        <v>0</v>
      </c>
    </row>
    <row r="23" spans="1:28" ht="12.75">
      <c r="A23" s="100" t="s">
        <v>81</v>
      </c>
      <c r="B23" s="27">
        <v>19</v>
      </c>
      <c r="C23" s="12">
        <v>100</v>
      </c>
      <c r="D23" s="66">
        <v>24</v>
      </c>
      <c r="E23" s="1">
        <v>40</v>
      </c>
      <c r="F23" s="65">
        <f>40-E23+E28</f>
        <v>36</v>
      </c>
      <c r="G23" s="4">
        <v>18</v>
      </c>
      <c r="H23" s="1">
        <v>18</v>
      </c>
      <c r="I23" s="1"/>
      <c r="J23" s="5">
        <f>(40-H23)*1</f>
        <v>22</v>
      </c>
      <c r="K23" s="69">
        <v>30</v>
      </c>
      <c r="L23" s="68">
        <f t="shared" si="0"/>
        <v>5.477225575051661</v>
      </c>
      <c r="M23" s="62">
        <f t="shared" si="1"/>
        <v>27.299480769060647</v>
      </c>
      <c r="N23" s="67" t="s">
        <v>78</v>
      </c>
      <c r="O23" s="19">
        <v>14</v>
      </c>
      <c r="P23" s="19" t="s">
        <v>76</v>
      </c>
      <c r="Q23" s="19" t="s">
        <v>76</v>
      </c>
      <c r="R23" s="5">
        <v>20</v>
      </c>
      <c r="S23" s="66">
        <f t="shared" si="4"/>
        <v>20</v>
      </c>
      <c r="T23" s="1" t="s">
        <v>75</v>
      </c>
      <c r="U23" s="1" t="s">
        <v>75</v>
      </c>
      <c r="V23" s="65">
        <v>-20</v>
      </c>
      <c r="W23" s="64"/>
      <c r="X23" s="70"/>
      <c r="Y23" s="63"/>
      <c r="Z23" s="71"/>
      <c r="AA23" s="61">
        <f t="shared" si="2"/>
        <v>185.29948076906064</v>
      </c>
      <c r="AB23" t="b">
        <f t="shared" si="3"/>
        <v>0</v>
      </c>
    </row>
    <row r="24" spans="1:28" ht="12.75">
      <c r="A24" s="2" t="s">
        <v>65</v>
      </c>
      <c r="B24" s="27">
        <v>20</v>
      </c>
      <c r="C24" s="12">
        <v>100</v>
      </c>
      <c r="D24" s="66">
        <v>3</v>
      </c>
      <c r="E24" s="1">
        <v>10</v>
      </c>
      <c r="F24" s="65">
        <f>40-E24+E7</f>
        <v>50</v>
      </c>
      <c r="G24" s="4"/>
      <c r="H24" s="1"/>
      <c r="I24" s="1">
        <v>1</v>
      </c>
      <c r="J24" s="5">
        <f>H5</f>
        <v>20</v>
      </c>
      <c r="K24" s="69">
        <v>0</v>
      </c>
      <c r="L24" s="68">
        <f t="shared" si="0"/>
        <v>0</v>
      </c>
      <c r="M24" s="62">
        <f t="shared" si="1"/>
        <v>57.29948076906065</v>
      </c>
      <c r="N24" s="67" t="s">
        <v>77</v>
      </c>
      <c r="O24" s="19">
        <v>13</v>
      </c>
      <c r="P24" s="19" t="s">
        <v>74</v>
      </c>
      <c r="Q24" s="19" t="s">
        <v>74</v>
      </c>
      <c r="R24" s="5">
        <v>20</v>
      </c>
      <c r="S24" s="66">
        <f t="shared" si="4"/>
        <v>19</v>
      </c>
      <c r="T24" s="1" t="s">
        <v>75</v>
      </c>
      <c r="U24" s="1" t="s">
        <v>75</v>
      </c>
      <c r="V24" s="65">
        <v>-20</v>
      </c>
      <c r="W24" s="64"/>
      <c r="X24" s="70"/>
      <c r="Y24" s="63"/>
      <c r="Z24" s="71"/>
      <c r="AA24" s="61">
        <f t="shared" si="2"/>
        <v>227.29948076906066</v>
      </c>
      <c r="AB24" t="b">
        <f t="shared" si="3"/>
        <v>0</v>
      </c>
    </row>
    <row r="25" spans="1:28" ht="12.75">
      <c r="A25" s="2" t="s">
        <v>25</v>
      </c>
      <c r="B25" s="27">
        <v>21</v>
      </c>
      <c r="C25" s="12">
        <v>100</v>
      </c>
      <c r="D25" s="66">
        <v>2</v>
      </c>
      <c r="E25" s="1">
        <v>15</v>
      </c>
      <c r="F25" s="65">
        <f>40-E25+E6</f>
        <v>26</v>
      </c>
      <c r="G25" s="4">
        <v>28</v>
      </c>
      <c r="H25" s="1">
        <v>20</v>
      </c>
      <c r="I25" s="1"/>
      <c r="J25" s="5">
        <f>(40-H25)*1</f>
        <v>20</v>
      </c>
      <c r="K25" s="69">
        <v>10</v>
      </c>
      <c r="L25" s="68">
        <f t="shared" si="0"/>
        <v>3.1622776601683795</v>
      </c>
      <c r="M25" s="62">
        <f t="shared" si="1"/>
        <v>47.29948076906065</v>
      </c>
      <c r="N25" s="67" t="s">
        <v>78</v>
      </c>
      <c r="O25" s="19">
        <v>12</v>
      </c>
      <c r="P25" s="19" t="s">
        <v>76</v>
      </c>
      <c r="Q25" s="19" t="s">
        <v>74</v>
      </c>
      <c r="R25" s="5">
        <v>0</v>
      </c>
      <c r="S25" s="66">
        <f t="shared" si="4"/>
        <v>22</v>
      </c>
      <c r="T25" s="1" t="s">
        <v>75</v>
      </c>
      <c r="U25" s="1" t="s">
        <v>75</v>
      </c>
      <c r="V25" s="65">
        <v>-20</v>
      </c>
      <c r="W25" s="64"/>
      <c r="X25" s="70"/>
      <c r="Y25" s="63"/>
      <c r="Z25" s="71"/>
      <c r="AA25" s="61">
        <f t="shared" si="2"/>
        <v>173.29948076906066</v>
      </c>
      <c r="AB25" t="b">
        <f t="shared" si="3"/>
        <v>0</v>
      </c>
    </row>
    <row r="26" spans="1:28" ht="12.75">
      <c r="A26" s="2" t="s">
        <v>35</v>
      </c>
      <c r="B26" s="27">
        <v>22</v>
      </c>
      <c r="C26" s="12">
        <v>100</v>
      </c>
      <c r="D26" s="66">
        <v>1</v>
      </c>
      <c r="E26" s="1">
        <v>30</v>
      </c>
      <c r="F26" s="65">
        <f>40-E26+E5</f>
        <v>25</v>
      </c>
      <c r="G26" s="4"/>
      <c r="H26" s="1"/>
      <c r="I26" s="1">
        <v>1</v>
      </c>
      <c r="J26" s="5">
        <f>H7</f>
        <v>20</v>
      </c>
      <c r="K26" s="69">
        <v>15</v>
      </c>
      <c r="L26" s="68">
        <f t="shared" si="0"/>
        <v>3.872983346207417</v>
      </c>
      <c r="M26" s="62">
        <f t="shared" si="1"/>
        <v>42.29948076906065</v>
      </c>
      <c r="N26" s="67" t="s">
        <v>77</v>
      </c>
      <c r="O26" s="19">
        <v>11</v>
      </c>
      <c r="P26" s="19" t="s">
        <v>76</v>
      </c>
      <c r="Q26" s="19" t="s">
        <v>74</v>
      </c>
      <c r="R26" s="5">
        <v>0</v>
      </c>
      <c r="S26" s="66">
        <f t="shared" si="4"/>
        <v>21</v>
      </c>
      <c r="T26" s="1" t="s">
        <v>75</v>
      </c>
      <c r="U26" s="1" t="s">
        <v>75</v>
      </c>
      <c r="V26" s="65">
        <v>-20</v>
      </c>
      <c r="W26" s="64"/>
      <c r="X26" s="70"/>
      <c r="Y26" s="63"/>
      <c r="Z26" s="71"/>
      <c r="AA26" s="61">
        <f t="shared" si="2"/>
        <v>167.29948076906066</v>
      </c>
      <c r="AB26" t="b">
        <f t="shared" si="3"/>
        <v>1</v>
      </c>
    </row>
    <row r="27" spans="1:28" ht="12.75">
      <c r="A27" s="2" t="s">
        <v>18</v>
      </c>
      <c r="B27" s="27">
        <v>23</v>
      </c>
      <c r="C27" s="12">
        <v>100</v>
      </c>
      <c r="D27" s="66">
        <v>28</v>
      </c>
      <c r="E27" s="1">
        <v>5</v>
      </c>
      <c r="F27" s="65">
        <f>40-E27+E32</f>
        <v>36</v>
      </c>
      <c r="G27" s="4">
        <v>30</v>
      </c>
      <c r="H27" s="1">
        <v>20</v>
      </c>
      <c r="I27" s="1"/>
      <c r="J27" s="5">
        <f>(40-H27)*1</f>
        <v>20</v>
      </c>
      <c r="K27" s="69">
        <v>0</v>
      </c>
      <c r="L27" s="68">
        <f t="shared" si="0"/>
        <v>0</v>
      </c>
      <c r="M27" s="62">
        <f t="shared" si="1"/>
        <v>57.29948076906065</v>
      </c>
      <c r="N27" s="67" t="s">
        <v>78</v>
      </c>
      <c r="O27" s="19">
        <v>10</v>
      </c>
      <c r="P27" s="19" t="s">
        <v>76</v>
      </c>
      <c r="Q27" s="19" t="s">
        <v>76</v>
      </c>
      <c r="R27" s="5">
        <v>20</v>
      </c>
      <c r="S27" s="66">
        <f t="shared" si="4"/>
        <v>24</v>
      </c>
      <c r="T27" s="1" t="s">
        <v>75</v>
      </c>
      <c r="U27" s="1" t="s">
        <v>73</v>
      </c>
      <c r="V27" s="65">
        <v>0</v>
      </c>
      <c r="W27" s="64"/>
      <c r="X27" s="70"/>
      <c r="Y27" s="63"/>
      <c r="Z27" s="71"/>
      <c r="AA27" s="61">
        <f t="shared" si="2"/>
        <v>233.29948076906066</v>
      </c>
      <c r="AB27" t="b">
        <f t="shared" si="3"/>
        <v>0</v>
      </c>
    </row>
    <row r="28" spans="1:28" ht="12.75">
      <c r="A28" s="2" t="s">
        <v>56</v>
      </c>
      <c r="B28" s="27">
        <v>24</v>
      </c>
      <c r="C28" s="12">
        <v>100</v>
      </c>
      <c r="D28" s="66">
        <v>19</v>
      </c>
      <c r="E28" s="1">
        <v>36</v>
      </c>
      <c r="F28" s="65">
        <f>40-E28+E23</f>
        <v>44</v>
      </c>
      <c r="G28" s="4"/>
      <c r="H28" s="1"/>
      <c r="I28" s="1">
        <v>1</v>
      </c>
      <c r="J28" s="5">
        <f>H21</f>
        <v>15</v>
      </c>
      <c r="K28" s="69">
        <v>24</v>
      </c>
      <c r="L28" s="68">
        <f t="shared" si="0"/>
        <v>4.898979485566356</v>
      </c>
      <c r="M28" s="62">
        <f t="shared" si="1"/>
        <v>33.29948076906065</v>
      </c>
      <c r="N28" s="67" t="s">
        <v>77</v>
      </c>
      <c r="O28" s="19">
        <v>9</v>
      </c>
      <c r="P28" s="19" t="s">
        <v>74</v>
      </c>
      <c r="Q28" s="19" t="s">
        <v>76</v>
      </c>
      <c r="R28" s="5">
        <v>0</v>
      </c>
      <c r="S28" s="66">
        <f t="shared" si="4"/>
        <v>23</v>
      </c>
      <c r="T28" s="1" t="s">
        <v>73</v>
      </c>
      <c r="U28" s="1" t="s">
        <v>75</v>
      </c>
      <c r="V28" s="65">
        <v>-50</v>
      </c>
      <c r="W28" s="64"/>
      <c r="X28" s="70"/>
      <c r="Y28" s="63"/>
      <c r="Z28" s="71"/>
      <c r="AA28" s="61">
        <f t="shared" si="2"/>
        <v>142.29948076906066</v>
      </c>
      <c r="AB28" t="b">
        <f t="shared" si="3"/>
        <v>0</v>
      </c>
    </row>
    <row r="29" spans="1:28" ht="12.75">
      <c r="A29" s="101" t="s">
        <v>58</v>
      </c>
      <c r="B29" s="27">
        <v>25</v>
      </c>
      <c r="C29" s="12">
        <v>100</v>
      </c>
      <c r="D29" s="66">
        <v>18</v>
      </c>
      <c r="E29" s="1">
        <v>18</v>
      </c>
      <c r="F29" s="65">
        <f>40-E29+E22</f>
        <v>22</v>
      </c>
      <c r="G29" s="4">
        <v>16</v>
      </c>
      <c r="H29" s="1">
        <v>23</v>
      </c>
      <c r="I29" s="1"/>
      <c r="J29" s="5">
        <f>(40-H29)*1</f>
        <v>17</v>
      </c>
      <c r="K29" s="69">
        <v>16</v>
      </c>
      <c r="L29" s="68">
        <f t="shared" si="0"/>
        <v>4</v>
      </c>
      <c r="M29" s="62">
        <f t="shared" si="1"/>
        <v>41.29948076906065</v>
      </c>
      <c r="N29" s="67" t="s">
        <v>78</v>
      </c>
      <c r="O29" s="19">
        <v>8</v>
      </c>
      <c r="P29" s="19" t="s">
        <v>76</v>
      </c>
      <c r="Q29" s="19" t="s">
        <v>76</v>
      </c>
      <c r="R29" s="5">
        <v>20</v>
      </c>
      <c r="S29" s="66">
        <f t="shared" si="4"/>
        <v>26</v>
      </c>
      <c r="T29" s="1" t="s">
        <v>75</v>
      </c>
      <c r="U29" s="1" t="s">
        <v>73</v>
      </c>
      <c r="V29" s="65">
        <v>0</v>
      </c>
      <c r="W29" s="64"/>
      <c r="X29" s="70"/>
      <c r="Y29" s="63"/>
      <c r="Z29" s="71"/>
      <c r="AA29" s="61">
        <f t="shared" si="2"/>
        <v>200.29948076906066</v>
      </c>
      <c r="AB29" t="b">
        <f t="shared" si="3"/>
        <v>0</v>
      </c>
    </row>
    <row r="30" spans="1:28" ht="12.75">
      <c r="A30" s="2" t="s">
        <v>53</v>
      </c>
      <c r="B30" s="27">
        <v>26</v>
      </c>
      <c r="C30" s="12">
        <v>100</v>
      </c>
      <c r="D30" s="66">
        <v>17</v>
      </c>
      <c r="E30" s="1">
        <v>0</v>
      </c>
      <c r="F30" s="65">
        <f>40-E30+E21</f>
        <v>60</v>
      </c>
      <c r="G30" s="4"/>
      <c r="H30" s="1"/>
      <c r="I30" s="1">
        <v>1</v>
      </c>
      <c r="J30" s="5">
        <f>H9</f>
        <v>20</v>
      </c>
      <c r="K30" s="69">
        <v>20</v>
      </c>
      <c r="L30" s="68">
        <f t="shared" si="0"/>
        <v>4.47213595499958</v>
      </c>
      <c r="M30" s="62">
        <f t="shared" si="1"/>
        <v>37.29948076906065</v>
      </c>
      <c r="N30" s="67" t="s">
        <v>77</v>
      </c>
      <c r="O30" s="19">
        <v>7</v>
      </c>
      <c r="P30" s="19" t="s">
        <v>76</v>
      </c>
      <c r="Q30" s="19" t="s">
        <v>74</v>
      </c>
      <c r="R30" s="5">
        <v>0</v>
      </c>
      <c r="S30" s="66">
        <f t="shared" si="4"/>
        <v>25</v>
      </c>
      <c r="T30" s="1" t="s">
        <v>73</v>
      </c>
      <c r="U30" s="1" t="s">
        <v>75</v>
      </c>
      <c r="V30" s="65">
        <v>-50</v>
      </c>
      <c r="W30" s="64"/>
      <c r="X30" s="70"/>
      <c r="Y30" s="63"/>
      <c r="Z30" s="71"/>
      <c r="AA30" s="61">
        <f t="shared" si="2"/>
        <v>167.29948076906066</v>
      </c>
      <c r="AB30" t="b">
        <f t="shared" si="3"/>
        <v>1</v>
      </c>
    </row>
    <row r="31" spans="1:28" ht="12.75">
      <c r="A31" s="2" t="s">
        <v>64</v>
      </c>
      <c r="B31" s="27">
        <v>27</v>
      </c>
      <c r="C31" s="12">
        <v>100</v>
      </c>
      <c r="D31" s="66">
        <v>10</v>
      </c>
      <c r="E31" s="1">
        <v>25</v>
      </c>
      <c r="F31" s="65">
        <f>40-E31+E14</f>
        <v>40</v>
      </c>
      <c r="G31" s="4">
        <v>4</v>
      </c>
      <c r="H31" s="1">
        <v>20</v>
      </c>
      <c r="I31" s="1"/>
      <c r="J31" s="5">
        <f>(40-H31)*1</f>
        <v>20</v>
      </c>
      <c r="K31" s="69">
        <v>16</v>
      </c>
      <c r="L31" s="68">
        <f t="shared" si="0"/>
        <v>4</v>
      </c>
      <c r="M31" s="62">
        <f t="shared" si="1"/>
        <v>41.29948076906065</v>
      </c>
      <c r="N31" s="67" t="s">
        <v>78</v>
      </c>
      <c r="O31" s="19">
        <v>6</v>
      </c>
      <c r="P31" s="19" t="s">
        <v>74</v>
      </c>
      <c r="Q31" s="19" t="s">
        <v>74</v>
      </c>
      <c r="R31" s="5">
        <v>40</v>
      </c>
      <c r="S31" s="66">
        <f t="shared" si="4"/>
        <v>28</v>
      </c>
      <c r="T31" s="1" t="s">
        <v>75</v>
      </c>
      <c r="U31" s="1" t="s">
        <v>75</v>
      </c>
      <c r="V31" s="65">
        <v>-20</v>
      </c>
      <c r="W31" s="64"/>
      <c r="X31" s="70"/>
      <c r="Y31" s="63"/>
      <c r="Z31" s="71"/>
      <c r="AA31" s="61">
        <f t="shared" si="2"/>
        <v>221.29948076906066</v>
      </c>
      <c r="AB31" t="b">
        <f t="shared" si="3"/>
        <v>1</v>
      </c>
    </row>
    <row r="32" spans="1:28" ht="12.75">
      <c r="A32" s="2" t="s">
        <v>80</v>
      </c>
      <c r="B32" s="27">
        <v>28</v>
      </c>
      <c r="C32" s="12">
        <v>100</v>
      </c>
      <c r="D32" s="66">
        <v>23</v>
      </c>
      <c r="E32" s="1">
        <v>1</v>
      </c>
      <c r="F32" s="65">
        <f>40-E32+E27</f>
        <v>44</v>
      </c>
      <c r="G32" s="4"/>
      <c r="H32" s="1"/>
      <c r="I32" s="1">
        <v>1</v>
      </c>
      <c r="J32" s="5">
        <f>H25</f>
        <v>20</v>
      </c>
      <c r="K32" s="69">
        <v>9</v>
      </c>
      <c r="L32" s="68">
        <f t="shared" si="0"/>
        <v>3</v>
      </c>
      <c r="M32" s="62">
        <f t="shared" si="1"/>
        <v>48.29948076906065</v>
      </c>
      <c r="N32" s="67" t="s">
        <v>77</v>
      </c>
      <c r="O32" s="19">
        <v>5</v>
      </c>
      <c r="P32" s="19" t="s">
        <v>76</v>
      </c>
      <c r="Q32" s="19" t="s">
        <v>76</v>
      </c>
      <c r="R32" s="5">
        <v>40</v>
      </c>
      <c r="S32" s="66">
        <f t="shared" si="4"/>
        <v>27</v>
      </c>
      <c r="T32" s="1" t="s">
        <v>75</v>
      </c>
      <c r="U32" s="1" t="s">
        <v>75</v>
      </c>
      <c r="V32" s="65">
        <v>-20</v>
      </c>
      <c r="W32" s="112">
        <v>200</v>
      </c>
      <c r="X32" s="70">
        <f>IF(W32=MAX(W$5:W$36),100-W32,-W32)</f>
        <v>-100</v>
      </c>
      <c r="Y32" s="63"/>
      <c r="Z32" s="71"/>
      <c r="AA32" s="61">
        <f t="shared" si="2"/>
        <v>132.29948076906066</v>
      </c>
      <c r="AB32" t="b">
        <f t="shared" si="3"/>
        <v>1</v>
      </c>
    </row>
    <row r="33" spans="1:28" ht="12.75">
      <c r="A33" s="2" t="s">
        <v>63</v>
      </c>
      <c r="B33" s="27">
        <v>29</v>
      </c>
      <c r="C33" s="12">
        <v>100</v>
      </c>
      <c r="D33" s="66">
        <v>16</v>
      </c>
      <c r="E33" s="1">
        <v>13</v>
      </c>
      <c r="F33" s="65">
        <f>40-E33+E20</f>
        <v>32</v>
      </c>
      <c r="G33" s="4">
        <v>12</v>
      </c>
      <c r="H33" s="1">
        <v>20</v>
      </c>
      <c r="I33" s="1"/>
      <c r="J33" s="5">
        <f>(40-H33)*1</f>
        <v>20</v>
      </c>
      <c r="K33" s="69">
        <v>6</v>
      </c>
      <c r="L33" s="68">
        <f t="shared" si="0"/>
        <v>2.449489742783178</v>
      </c>
      <c r="M33" s="62">
        <f t="shared" si="1"/>
        <v>51.29948076906065</v>
      </c>
      <c r="N33" s="67" t="s">
        <v>78</v>
      </c>
      <c r="O33" s="19">
        <v>4</v>
      </c>
      <c r="P33" s="19" t="s">
        <v>76</v>
      </c>
      <c r="Q33" s="19" t="s">
        <v>74</v>
      </c>
      <c r="R33" s="5">
        <v>0</v>
      </c>
      <c r="S33" s="66">
        <f t="shared" si="4"/>
        <v>30</v>
      </c>
      <c r="T33" s="1" t="s">
        <v>75</v>
      </c>
      <c r="U33" s="1" t="s">
        <v>73</v>
      </c>
      <c r="V33" s="65">
        <v>0</v>
      </c>
      <c r="W33" s="73"/>
      <c r="X33" s="70"/>
      <c r="Y33" s="72"/>
      <c r="Z33" s="71"/>
      <c r="AA33" s="61">
        <f t="shared" si="2"/>
        <v>203.29948076906066</v>
      </c>
      <c r="AB33" t="b">
        <f t="shared" si="3"/>
        <v>0</v>
      </c>
    </row>
    <row r="34" spans="1:28" ht="12.75">
      <c r="A34" s="2" t="s">
        <v>54</v>
      </c>
      <c r="B34" s="27">
        <v>30</v>
      </c>
      <c r="C34" s="12">
        <v>100</v>
      </c>
      <c r="D34" s="66">
        <v>11</v>
      </c>
      <c r="E34" s="1">
        <v>15</v>
      </c>
      <c r="F34" s="65">
        <f>40-E34+E15</f>
        <v>35</v>
      </c>
      <c r="G34" s="4"/>
      <c r="H34" s="1"/>
      <c r="I34" s="1">
        <v>1</v>
      </c>
      <c r="J34" s="5">
        <f>H27</f>
        <v>20</v>
      </c>
      <c r="K34" s="69">
        <v>15</v>
      </c>
      <c r="L34" s="68">
        <f t="shared" si="0"/>
        <v>3.872983346207417</v>
      </c>
      <c r="M34" s="62">
        <f t="shared" si="1"/>
        <v>42.29948076906065</v>
      </c>
      <c r="N34" s="67" t="s">
        <v>77</v>
      </c>
      <c r="O34" s="19">
        <v>3</v>
      </c>
      <c r="P34" s="19" t="s">
        <v>76</v>
      </c>
      <c r="Q34" s="19" t="s">
        <v>74</v>
      </c>
      <c r="R34" s="5">
        <v>0</v>
      </c>
      <c r="S34" s="66">
        <f t="shared" si="4"/>
        <v>29</v>
      </c>
      <c r="T34" s="1" t="s">
        <v>73</v>
      </c>
      <c r="U34" s="1" t="s">
        <v>75</v>
      </c>
      <c r="V34" s="65">
        <v>-50</v>
      </c>
      <c r="W34" s="64"/>
      <c r="X34" s="70"/>
      <c r="Y34" s="63">
        <v>30</v>
      </c>
      <c r="Z34" s="70">
        <f>IF(Y34=MAX(Y$5:Y$36),100-Y34,-Y34)</f>
        <v>-30</v>
      </c>
      <c r="AA34" s="61">
        <f t="shared" si="2"/>
        <v>117.29948076906066</v>
      </c>
      <c r="AB34" t="b">
        <f t="shared" si="3"/>
        <v>1</v>
      </c>
    </row>
    <row r="35" spans="1:28" ht="12.75">
      <c r="A35" s="102" t="s">
        <v>79</v>
      </c>
      <c r="B35" s="27">
        <v>31</v>
      </c>
      <c r="C35" s="12">
        <v>100</v>
      </c>
      <c r="D35" s="66">
        <v>32</v>
      </c>
      <c r="E35" s="1">
        <v>40</v>
      </c>
      <c r="F35" s="65">
        <f>40-E35+E36</f>
        <v>20</v>
      </c>
      <c r="G35" s="4">
        <v>32</v>
      </c>
      <c r="H35" s="1">
        <v>10</v>
      </c>
      <c r="I35" s="1"/>
      <c r="J35" s="5">
        <f>(40-H35)*1</f>
        <v>30</v>
      </c>
      <c r="K35" s="69">
        <v>0</v>
      </c>
      <c r="L35" s="68">
        <f t="shared" si="0"/>
        <v>0</v>
      </c>
      <c r="M35" s="62">
        <f t="shared" si="1"/>
        <v>57.29948076906065</v>
      </c>
      <c r="N35" s="67" t="s">
        <v>78</v>
      </c>
      <c r="O35" s="19">
        <v>2</v>
      </c>
      <c r="P35" s="19" t="s">
        <v>76</v>
      </c>
      <c r="Q35" s="19" t="s">
        <v>76</v>
      </c>
      <c r="R35" s="5">
        <v>20</v>
      </c>
      <c r="S35" s="66">
        <f t="shared" si="4"/>
        <v>32</v>
      </c>
      <c r="T35" s="1" t="s">
        <v>75</v>
      </c>
      <c r="U35" s="1" t="s">
        <v>75</v>
      </c>
      <c r="V35" s="65">
        <v>-20</v>
      </c>
      <c r="W35" s="64"/>
      <c r="X35" s="20"/>
      <c r="Y35" s="63"/>
      <c r="Z35" s="62"/>
      <c r="AA35" s="61">
        <f t="shared" si="2"/>
        <v>207.29948076906066</v>
      </c>
      <c r="AB35" t="b">
        <f t="shared" si="3"/>
        <v>0</v>
      </c>
    </row>
    <row r="36" spans="1:28" ht="13.5" thickBot="1">
      <c r="A36" s="103" t="s">
        <v>20</v>
      </c>
      <c r="B36" s="97">
        <v>32</v>
      </c>
      <c r="C36" s="60">
        <v>100</v>
      </c>
      <c r="D36" s="53">
        <v>31</v>
      </c>
      <c r="E36" s="52">
        <v>20</v>
      </c>
      <c r="F36" s="51">
        <f>40-E36+E35</f>
        <v>60</v>
      </c>
      <c r="G36" s="59"/>
      <c r="H36" s="52"/>
      <c r="I36" s="1">
        <v>1</v>
      </c>
      <c r="J36" s="54">
        <f>H35</f>
        <v>10</v>
      </c>
      <c r="K36" s="58">
        <v>16</v>
      </c>
      <c r="L36" s="57">
        <f t="shared" si="0"/>
        <v>4</v>
      </c>
      <c r="M36" s="47">
        <f t="shared" si="1"/>
        <v>41.29948076906065</v>
      </c>
      <c r="N36" s="56" t="s">
        <v>77</v>
      </c>
      <c r="O36" s="55">
        <v>1</v>
      </c>
      <c r="P36" s="55" t="s">
        <v>76</v>
      </c>
      <c r="Q36" s="55" t="s">
        <v>76</v>
      </c>
      <c r="R36" s="54">
        <v>40</v>
      </c>
      <c r="S36" s="53">
        <f t="shared" si="4"/>
        <v>31</v>
      </c>
      <c r="T36" s="52" t="s">
        <v>75</v>
      </c>
      <c r="U36" s="52" t="s">
        <v>75</v>
      </c>
      <c r="V36" s="51">
        <v>-20</v>
      </c>
      <c r="W36" s="50">
        <v>90</v>
      </c>
      <c r="X36" s="49"/>
      <c r="Y36" s="48">
        <v>80</v>
      </c>
      <c r="Z36" s="47"/>
      <c r="AA36" s="46">
        <f t="shared" si="2"/>
        <v>231.29948076906066</v>
      </c>
      <c r="AB36" t="b">
        <f t="shared" si="3"/>
        <v>1</v>
      </c>
    </row>
    <row r="37" spans="1:28" ht="12.75">
      <c r="A37" s="104" t="s">
        <v>13</v>
      </c>
      <c r="B37" s="98"/>
      <c r="C37" s="41">
        <f>SUM(C5:C36)</f>
        <v>3200</v>
      </c>
      <c r="D37" s="41"/>
      <c r="E37" s="41">
        <f>SUM(E5:E36)</f>
        <v>560</v>
      </c>
      <c r="F37" s="41">
        <f>SUM(F5:F36)</f>
        <v>1280</v>
      </c>
      <c r="G37" s="41"/>
      <c r="H37" s="41">
        <f>SUM(H5:H36)</f>
        <v>281</v>
      </c>
      <c r="I37" s="41">
        <f>SUM(I5:I36)</f>
        <v>14</v>
      </c>
      <c r="J37" s="41">
        <f>SUM(J5:J36)</f>
        <v>575</v>
      </c>
      <c r="K37" s="41">
        <f>SUM(K5:K36)</f>
        <v>308</v>
      </c>
      <c r="L37" s="44">
        <f>SUM(L5:L36)/3</f>
        <v>27.299480769060647</v>
      </c>
      <c r="M37" s="44">
        <f>SUM(M5:M36)</f>
        <v>1525.583384609941</v>
      </c>
      <c r="N37" s="41"/>
      <c r="O37" s="41"/>
      <c r="P37" s="43" t="s">
        <v>76</v>
      </c>
      <c r="Q37" s="42">
        <f>COUNTIF(P$5:P$36,P37)</f>
        <v>20</v>
      </c>
      <c r="R37" s="41">
        <f>SUM(R5:R36)</f>
        <v>480</v>
      </c>
      <c r="S37" s="41"/>
      <c r="T37" s="43" t="s">
        <v>75</v>
      </c>
      <c r="U37" s="42">
        <f>COUNTIF(T$5:T$36,T37)</f>
        <v>22</v>
      </c>
      <c r="V37" s="41">
        <f>SUM(V5:V36)</f>
        <v>-700</v>
      </c>
      <c r="W37" s="40">
        <f>SUM(W5:W36)</f>
        <v>405</v>
      </c>
      <c r="X37" s="40">
        <f>SUM(X5:X36)</f>
        <v>-215</v>
      </c>
      <c r="Y37" s="40">
        <f>SUM(Y5:Y36)</f>
        <v>274</v>
      </c>
      <c r="Z37" s="40">
        <f>SUM(Z5:Z36)</f>
        <v>-94</v>
      </c>
      <c r="AA37" s="39">
        <f>SUM(AA5:AA34)</f>
        <v>5612.984423071823</v>
      </c>
      <c r="AB37" t="b">
        <f t="shared" si="3"/>
        <v>0</v>
      </c>
    </row>
    <row r="38" spans="1:28" ht="13.5" thickBot="1">
      <c r="A38" s="105" t="s">
        <v>14</v>
      </c>
      <c r="B38" s="99"/>
      <c r="C38" s="35">
        <f>AVERAGE(C5:C36)</f>
        <v>100</v>
      </c>
      <c r="D38" s="35"/>
      <c r="E38" s="35">
        <f>AVERAGE(E5:E36)</f>
        <v>17.5</v>
      </c>
      <c r="F38" s="35">
        <f>AVERAGE(F5:F36)</f>
        <v>40</v>
      </c>
      <c r="G38" s="35"/>
      <c r="H38" s="35">
        <f>AVERAGE(H5:H36)</f>
        <v>17.5625</v>
      </c>
      <c r="I38" s="35">
        <f>AVERAGE(I5:I36)</f>
        <v>0.875</v>
      </c>
      <c r="J38" s="35">
        <f>AVERAGE(J5:J36)</f>
        <v>17.96875</v>
      </c>
      <c r="K38" s="35">
        <f>AVERAGE(K5:K36)</f>
        <v>9.625</v>
      </c>
      <c r="L38" s="35"/>
      <c r="M38" s="35">
        <f>AVERAGE(M5:M36)</f>
        <v>47.67448076906066</v>
      </c>
      <c r="N38" s="35"/>
      <c r="O38" s="35"/>
      <c r="P38" s="37" t="s">
        <v>74</v>
      </c>
      <c r="Q38" s="36">
        <f>COUNTIF(P$5:P$36,P38)</f>
        <v>12</v>
      </c>
      <c r="R38" s="7">
        <f>AVERAGE(R5:R36)</f>
        <v>15</v>
      </c>
      <c r="S38" s="35"/>
      <c r="T38" s="37" t="s">
        <v>73</v>
      </c>
      <c r="U38" s="36">
        <f>COUNTIF(T$5:T$36,T38)</f>
        <v>10</v>
      </c>
      <c r="V38" s="7">
        <f>AVERAGE(V5:V36)</f>
        <v>-21.875</v>
      </c>
      <c r="W38" s="35">
        <f>AVERAGE(W5:W36)</f>
        <v>67.5</v>
      </c>
      <c r="X38" s="35">
        <f>AVERAGE(X5:X36)</f>
        <v>-43</v>
      </c>
      <c r="Y38" s="35">
        <f>AVERAGE(Y5:Y36)</f>
        <v>54.8</v>
      </c>
      <c r="Z38" s="35">
        <f>AVERAGE(Z5:Z36)</f>
        <v>-23.5</v>
      </c>
      <c r="AA38" s="34">
        <f>AVERAGE(AA5:AA34)</f>
        <v>187.09948076906076</v>
      </c>
      <c r="AB38" t="b">
        <f t="shared" si="3"/>
        <v>0</v>
      </c>
    </row>
    <row r="39" spans="1:20" ht="15">
      <c r="A39" s="30"/>
      <c r="K39" s="10" t="s">
        <v>136</v>
      </c>
      <c r="M39" s="10">
        <f>COUNTIF(K5:K36,0)</f>
        <v>7</v>
      </c>
      <c r="T39" s="10">
        <f>COUNTIF(T5:T36,"пр.")</f>
        <v>22</v>
      </c>
    </row>
    <row r="40" spans="1:5" ht="15">
      <c r="A40" s="31"/>
      <c r="D40" s="10" t="s">
        <v>96</v>
      </c>
      <c r="E40" s="10">
        <f>(E5+E7+E9+E11+E13+E15+E17+E19+E21+E23+E25+E27+E29+E31+E33+E35)/15</f>
        <v>20.733333333333334</v>
      </c>
    </row>
    <row r="41" spans="1:5" ht="15">
      <c r="A41" s="32"/>
      <c r="D41" s="10" t="s">
        <v>97</v>
      </c>
      <c r="E41" s="10">
        <f>(E6+E8+E10+E12+E14+E16+E18+E20+E22+E24+E26+E28+E30+E32+E34+E36)/15</f>
        <v>16.6</v>
      </c>
    </row>
    <row r="42" ht="15">
      <c r="A42" s="31"/>
    </row>
    <row r="43" ht="15">
      <c r="A43" s="31"/>
    </row>
    <row r="44" ht="15">
      <c r="A44" s="30"/>
    </row>
    <row r="45" ht="15">
      <c r="A45" s="30"/>
    </row>
    <row r="46" ht="15">
      <c r="A46" s="30"/>
    </row>
    <row r="47" ht="15">
      <c r="A47" s="30"/>
    </row>
    <row r="48" ht="15">
      <c r="A48" s="30"/>
    </row>
    <row r="49" ht="15">
      <c r="A49" s="30"/>
    </row>
    <row r="50" ht="15">
      <c r="A50" s="30"/>
    </row>
    <row r="51" ht="15">
      <c r="A51" s="30"/>
    </row>
    <row r="52" ht="15">
      <c r="A52" s="32"/>
    </row>
    <row r="53" ht="15">
      <c r="A53" s="30"/>
    </row>
    <row r="54" ht="15">
      <c r="A54" s="30"/>
    </row>
    <row r="55" ht="15">
      <c r="A55" s="30"/>
    </row>
    <row r="56" ht="15">
      <c r="A56" s="30"/>
    </row>
    <row r="57" ht="15">
      <c r="A57" s="30"/>
    </row>
    <row r="58" ht="15">
      <c r="A58" s="30"/>
    </row>
    <row r="59" ht="15">
      <c r="A59" s="31"/>
    </row>
    <row r="60" ht="15">
      <c r="A60" s="32"/>
    </row>
    <row r="61" ht="15">
      <c r="A61" s="30"/>
    </row>
    <row r="62" ht="15">
      <c r="A62" s="30"/>
    </row>
    <row r="63" ht="15">
      <c r="A63" s="31"/>
    </row>
    <row r="64" ht="15">
      <c r="A64" s="30"/>
    </row>
    <row r="65" ht="15">
      <c r="A65" s="30"/>
    </row>
    <row r="66" ht="15">
      <c r="A66" s="30"/>
    </row>
    <row r="67" ht="15">
      <c r="A67" s="31"/>
    </row>
    <row r="68" ht="15">
      <c r="A68" s="33"/>
    </row>
    <row r="69" ht="15">
      <c r="A69" s="30"/>
    </row>
    <row r="70" ht="15">
      <c r="A70" s="30"/>
    </row>
    <row r="71" ht="15">
      <c r="A71" s="30"/>
    </row>
    <row r="72" ht="15">
      <c r="A72" s="31"/>
    </row>
    <row r="73" ht="15">
      <c r="A73" s="31"/>
    </row>
    <row r="74" ht="15">
      <c r="A74" s="30"/>
    </row>
    <row r="75" ht="15">
      <c r="A75" s="30"/>
    </row>
    <row r="76" ht="15">
      <c r="A76" s="30"/>
    </row>
    <row r="77" ht="15">
      <c r="A77" s="30"/>
    </row>
    <row r="78" ht="15">
      <c r="A78" s="31"/>
    </row>
    <row r="79" ht="15">
      <c r="A79" s="30"/>
    </row>
    <row r="80" ht="15">
      <c r="A80" s="30"/>
    </row>
    <row r="81" ht="15">
      <c r="A81" s="30"/>
    </row>
    <row r="82" ht="15">
      <c r="A82" s="31"/>
    </row>
    <row r="83" ht="15">
      <c r="A83" s="30"/>
    </row>
    <row r="84" ht="15">
      <c r="A84" s="31"/>
    </row>
    <row r="85" ht="15">
      <c r="A85" s="30"/>
    </row>
    <row r="86" ht="15">
      <c r="A86" s="32"/>
    </row>
    <row r="87" ht="15">
      <c r="A87" s="30"/>
    </row>
    <row r="88" ht="15">
      <c r="A88" s="30"/>
    </row>
    <row r="89" ht="15">
      <c r="A89" s="30"/>
    </row>
    <row r="90" ht="15">
      <c r="A90" s="30"/>
    </row>
    <row r="91" ht="15">
      <c r="A91" s="30"/>
    </row>
    <row r="92" ht="15">
      <c r="A92" s="32"/>
    </row>
    <row r="93" ht="15">
      <c r="A93" s="30"/>
    </row>
    <row r="94" ht="15">
      <c r="A94" s="30"/>
    </row>
    <row r="95" ht="15">
      <c r="A95" s="31"/>
    </row>
    <row r="96" ht="15">
      <c r="A96" s="31"/>
    </row>
    <row r="97" ht="15">
      <c r="A97" s="30"/>
    </row>
    <row r="98" ht="15">
      <c r="A98" s="32"/>
    </row>
    <row r="99" ht="15">
      <c r="A99" s="31"/>
    </row>
    <row r="100" ht="15">
      <c r="A100" s="30"/>
    </row>
    <row r="101" ht="15">
      <c r="A101" s="30"/>
    </row>
    <row r="102" ht="15">
      <c r="A102" s="30"/>
    </row>
    <row r="103" ht="15">
      <c r="A103" s="31"/>
    </row>
    <row r="104" ht="15">
      <c r="A104" s="30"/>
    </row>
    <row r="105" ht="15">
      <c r="A105" s="30"/>
    </row>
    <row r="106" ht="15">
      <c r="A106" s="30"/>
    </row>
    <row r="107" ht="15">
      <c r="A107" s="31"/>
    </row>
    <row r="108" ht="15">
      <c r="A108" s="32"/>
    </row>
    <row r="109" ht="15">
      <c r="A109" s="30"/>
    </row>
    <row r="110" ht="15">
      <c r="A110" s="31"/>
    </row>
    <row r="111" ht="15">
      <c r="A111" s="31"/>
    </row>
    <row r="112" ht="15">
      <c r="A112" s="30"/>
    </row>
    <row r="113" ht="15">
      <c r="A113" s="30"/>
    </row>
    <row r="114" ht="15">
      <c r="A114" s="30"/>
    </row>
    <row r="115" ht="15">
      <c r="A115" s="30"/>
    </row>
    <row r="116" ht="15">
      <c r="A116" s="32"/>
    </row>
    <row r="117" ht="15">
      <c r="A117" s="31"/>
    </row>
    <row r="118" ht="15">
      <c r="A118" s="30"/>
    </row>
    <row r="119" ht="15">
      <c r="A119" s="30"/>
    </row>
    <row r="120" ht="15">
      <c r="A120" s="30"/>
    </row>
    <row r="121" ht="15">
      <c r="A121" s="30"/>
    </row>
  </sheetData>
  <sheetProtection/>
  <mergeCells count="11">
    <mergeCell ref="N3:R3"/>
    <mergeCell ref="AA3:AA4"/>
    <mergeCell ref="D3:F3"/>
    <mergeCell ref="G3:J3"/>
    <mergeCell ref="K3:M3"/>
    <mergeCell ref="S3:V3"/>
    <mergeCell ref="A3:A4"/>
    <mergeCell ref="W3:X3"/>
    <mergeCell ref="Y3:Z3"/>
    <mergeCell ref="B3:B4"/>
    <mergeCell ref="C3:C4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selection activeCell="A60" sqref="A60"/>
    </sheetView>
  </sheetViews>
  <sheetFormatPr defaultColWidth="11.0039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  <row r="4" ht="12.75">
      <c r="A4" t="s">
        <v>101</v>
      </c>
    </row>
    <row r="6" ht="12.75">
      <c r="A6" s="143" t="s">
        <v>146</v>
      </c>
    </row>
    <row r="7" ht="12.75">
      <c r="A7" t="s">
        <v>147</v>
      </c>
    </row>
    <row r="8" ht="12.75">
      <c r="A8" t="s">
        <v>102</v>
      </c>
    </row>
    <row r="9" ht="12.75">
      <c r="A9" t="s">
        <v>103</v>
      </c>
    </row>
    <row r="10" ht="12.75">
      <c r="A10" t="s">
        <v>104</v>
      </c>
    </row>
    <row r="11" ht="12.75">
      <c r="A11" t="s">
        <v>105</v>
      </c>
    </row>
    <row r="12" ht="12.75">
      <c r="A12" t="s">
        <v>106</v>
      </c>
    </row>
    <row r="14" ht="12.75">
      <c r="A14" s="143" t="s">
        <v>107</v>
      </c>
    </row>
    <row r="15" ht="12.75">
      <c r="A15" t="s">
        <v>108</v>
      </c>
    </row>
    <row r="16" ht="12.75">
      <c r="A16" t="s">
        <v>109</v>
      </c>
    </row>
    <row r="17" ht="12.75">
      <c r="A17" t="s">
        <v>110</v>
      </c>
    </row>
    <row r="18" ht="12.75">
      <c r="A18" t="s">
        <v>111</v>
      </c>
    </row>
    <row r="19" ht="12.75">
      <c r="A19" t="s">
        <v>112</v>
      </c>
    </row>
    <row r="20" ht="12.75">
      <c r="A20" t="s">
        <v>113</v>
      </c>
    </row>
    <row r="22" ht="12.75">
      <c r="A22" s="143" t="s">
        <v>149</v>
      </c>
    </row>
    <row r="23" ht="12.75">
      <c r="A23" t="s">
        <v>148</v>
      </c>
    </row>
    <row r="24" ht="12.75">
      <c r="A24" t="s">
        <v>114</v>
      </c>
    </row>
    <row r="25" ht="12.75">
      <c r="A25" t="s">
        <v>115</v>
      </c>
    </row>
    <row r="26" ht="12.75">
      <c r="A26" t="s">
        <v>116</v>
      </c>
    </row>
    <row r="28" ht="12.75">
      <c r="A28" s="143" t="s">
        <v>150</v>
      </c>
    </row>
    <row r="29" ht="12.75">
      <c r="A29" t="s">
        <v>155</v>
      </c>
    </row>
    <row r="30" ht="12.75">
      <c r="A30" t="s">
        <v>156</v>
      </c>
    </row>
    <row r="31" ht="12.75">
      <c r="A31" t="s">
        <v>117</v>
      </c>
    </row>
    <row r="32" ht="12.75">
      <c r="A32" t="s">
        <v>154</v>
      </c>
    </row>
    <row r="33" ht="12.75">
      <c r="A33" t="s">
        <v>118</v>
      </c>
    </row>
    <row r="35" ht="12.75">
      <c r="A35" s="143" t="s">
        <v>151</v>
      </c>
    </row>
    <row r="36" ht="12.75">
      <c r="A36" t="s">
        <v>157</v>
      </c>
    </row>
    <row r="38" ht="12.75">
      <c r="A38" t="s">
        <v>119</v>
      </c>
    </row>
    <row r="39" ht="12.75">
      <c r="A39" t="s">
        <v>120</v>
      </c>
    </row>
    <row r="40" ht="12.75">
      <c r="A40" t="s">
        <v>121</v>
      </c>
    </row>
    <row r="41" ht="12.75">
      <c r="A41" t="s">
        <v>122</v>
      </c>
    </row>
    <row r="42" ht="12.75">
      <c r="A42" t="s">
        <v>123</v>
      </c>
    </row>
    <row r="43" ht="12.75">
      <c r="A43" t="s">
        <v>124</v>
      </c>
    </row>
    <row r="44" ht="12.75">
      <c r="A44" t="s">
        <v>125</v>
      </c>
    </row>
    <row r="45" ht="12.75">
      <c r="A45" t="s">
        <v>126</v>
      </c>
    </row>
    <row r="46" ht="12.75">
      <c r="A46" t="s">
        <v>127</v>
      </c>
    </row>
    <row r="47" ht="12.75">
      <c r="A47" t="s">
        <v>128</v>
      </c>
    </row>
    <row r="48" ht="12.75">
      <c r="A48" t="s">
        <v>129</v>
      </c>
    </row>
    <row r="49" ht="13.5" thickBot="1"/>
    <row r="50" spans="1:3" ht="15">
      <c r="A50" s="140" t="s">
        <v>137</v>
      </c>
      <c r="B50" s="137" t="s">
        <v>140</v>
      </c>
      <c r="C50" s="137" t="s">
        <v>141</v>
      </c>
    </row>
    <row r="51" spans="1:3" ht="15">
      <c r="A51" s="141" t="s">
        <v>138</v>
      </c>
      <c r="B51" s="138"/>
      <c r="C51" s="138"/>
    </row>
    <row r="52" spans="1:3" ht="15">
      <c r="A52" s="142"/>
      <c r="B52" s="138"/>
      <c r="C52" s="138"/>
    </row>
    <row r="53" spans="1:3" ht="15">
      <c r="A53" s="142"/>
      <c r="B53" s="138"/>
      <c r="C53" s="138"/>
    </row>
    <row r="54" spans="1:3" ht="30.75" thickBot="1">
      <c r="A54" s="135" t="s">
        <v>139</v>
      </c>
      <c r="B54" s="139"/>
      <c r="C54" s="139"/>
    </row>
    <row r="55" spans="1:3" ht="15.75" thickBot="1">
      <c r="A55" s="135" t="s">
        <v>140</v>
      </c>
      <c r="B55" s="136" t="s">
        <v>142</v>
      </c>
      <c r="C55" s="136" t="s">
        <v>143</v>
      </c>
    </row>
    <row r="56" spans="1:3" ht="30.75" thickBot="1">
      <c r="A56" s="135" t="s">
        <v>141</v>
      </c>
      <c r="B56" s="136" t="s">
        <v>144</v>
      </c>
      <c r="C56" s="136" t="s">
        <v>145</v>
      </c>
    </row>
    <row r="57" ht="12.75">
      <c r="A57" t="s">
        <v>130</v>
      </c>
    </row>
    <row r="58" ht="12.75">
      <c r="A58" t="s">
        <v>131</v>
      </c>
    </row>
    <row r="60" ht="12.75">
      <c r="A60" s="143" t="s">
        <v>153</v>
      </c>
    </row>
    <row r="61" ht="12.75">
      <c r="A61" t="s">
        <v>152</v>
      </c>
    </row>
    <row r="62" ht="12.75">
      <c r="A62" t="s">
        <v>132</v>
      </c>
    </row>
    <row r="63" ht="12.75">
      <c r="A63" t="s">
        <v>133</v>
      </c>
    </row>
    <row r="64" ht="12.75">
      <c r="A64" t="s">
        <v>134</v>
      </c>
    </row>
    <row r="65" ht="12.75">
      <c r="A65" t="s">
        <v>135</v>
      </c>
    </row>
  </sheetData>
  <sheetProtection/>
  <mergeCells count="2">
    <mergeCell ref="B50:B54"/>
    <mergeCell ref="C50:C54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Григорий Хацевич</dc:creator>
  <cp:keywords/>
  <dc:description/>
  <cp:lastModifiedBy>Danil Fedorovykh</cp:lastModifiedBy>
  <cp:lastPrinted>2011-08-17T11:15:34Z</cp:lastPrinted>
  <dcterms:created xsi:type="dcterms:W3CDTF">2011-08-16T15:37:31Z</dcterms:created>
  <dcterms:modified xsi:type="dcterms:W3CDTF">2011-08-28T17:00:36Z</dcterms:modified>
  <cp:category/>
  <cp:version/>
  <cp:contentType/>
  <cp:contentStatus/>
</cp:coreProperties>
</file>